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12105" yWindow="-15" windowWidth="11940" windowHeight="10095"/>
  </bookViews>
  <sheets>
    <sheet name="Школы" sheetId="3" r:id="rId1"/>
    <sheet name="Лист1" sheetId="4" r:id="rId2"/>
  </sheets>
  <definedNames>
    <definedName name="_xlnm.Print_Area" localSheetId="0">Школы!$A$1:$S$197</definedName>
  </definedNames>
  <calcPr calcId="125725"/>
  <customWorkbookViews>
    <customWorkbookView name="Айгерим Аскаркызы Асанова - Личное представление" guid="{6DBB738C-2283-43E3-976F-84453C50DA02}" mergeInterval="0" personalView="1" maximized="1" windowWidth="1596" windowHeight="671" activeSheetId="2"/>
  </customWorkbookViews>
</workbook>
</file>

<file path=xl/calcChain.xml><?xml version="1.0" encoding="utf-8"?>
<calcChain xmlns="http://schemas.openxmlformats.org/spreadsheetml/2006/main">
  <c r="E84" i="3"/>
  <c r="E85"/>
  <c r="E121"/>
  <c r="E83"/>
  <c r="E81"/>
  <c r="E77"/>
  <c r="E70"/>
  <c r="E66"/>
  <c r="E67"/>
  <c r="E68"/>
  <c r="E69"/>
  <c r="E71"/>
  <c r="E72"/>
  <c r="E64"/>
  <c r="E65"/>
  <c r="E63"/>
  <c r="E52"/>
  <c r="E48"/>
  <c r="E45"/>
  <c r="E35"/>
  <c r="D121"/>
  <c r="D115"/>
  <c r="D85"/>
  <c r="D84"/>
  <c r="D83"/>
  <c r="D77"/>
  <c r="D59"/>
  <c r="D52"/>
  <c r="D48"/>
  <c r="D45"/>
  <c r="D39"/>
  <c r="D35"/>
  <c r="G182" l="1"/>
  <c r="G184" s="1"/>
  <c r="F182"/>
  <c r="F185" s="1"/>
  <c r="E182"/>
  <c r="E185" s="1"/>
  <c r="D182"/>
  <c r="D183" s="1"/>
  <c r="E177"/>
  <c r="D177"/>
  <c r="E174"/>
  <c r="D174"/>
  <c r="E171"/>
  <c r="D171"/>
  <c r="E168"/>
  <c r="D168"/>
  <c r="E159"/>
  <c r="D159"/>
  <c r="E149"/>
  <c r="D149"/>
  <c r="E146"/>
  <c r="D146"/>
  <c r="E136"/>
  <c r="D136"/>
  <c r="E129"/>
  <c r="D129"/>
  <c r="E125"/>
  <c r="D125"/>
  <c r="E122"/>
  <c r="D122"/>
  <c r="E91"/>
  <c r="D91"/>
  <c r="E86"/>
  <c r="D86"/>
  <c r="E82"/>
  <c r="D82"/>
  <c r="E75"/>
  <c r="D75"/>
  <c r="E62"/>
  <c r="D62"/>
  <c r="E59"/>
  <c r="O13"/>
  <c r="J13"/>
  <c r="E13"/>
  <c r="O12"/>
  <c r="J12"/>
  <c r="E12"/>
  <c r="D158" l="1"/>
  <c r="D13"/>
  <c r="D12"/>
  <c r="E158"/>
  <c r="E34"/>
  <c r="E156" s="1"/>
  <c r="D34"/>
  <c r="D156" s="1"/>
  <c r="D189"/>
  <c r="E183"/>
  <c r="D184"/>
  <c r="G185"/>
  <c r="F183"/>
  <c r="E184"/>
  <c r="D185"/>
  <c r="G183"/>
  <c r="F184"/>
  <c r="D186" l="1"/>
  <c r="D187" s="1"/>
  <c r="G186"/>
  <c r="G187" s="1"/>
  <c r="G189"/>
  <c r="F189"/>
  <c r="F186"/>
  <c r="F187" s="1"/>
  <c r="E186"/>
  <c r="E187" s="1"/>
  <c r="E189"/>
  <c r="D188" l="1"/>
  <c r="E188"/>
  <c r="E190" s="1"/>
  <c r="E191" s="1"/>
  <c r="E36" s="1"/>
  <c r="G188"/>
  <c r="G190" s="1"/>
  <c r="G191" s="1"/>
  <c r="F188"/>
  <c r="F190" s="1"/>
  <c r="F191" s="1"/>
  <c r="D190" l="1"/>
  <c r="D191" s="1"/>
  <c r="D36" s="1"/>
  <c r="E46"/>
  <c r="E53"/>
  <c r="E49"/>
  <c r="D46" l="1"/>
  <c r="D53"/>
  <c r="D49"/>
  <c r="E155"/>
  <c r="E154" s="1"/>
  <c r="D155" l="1"/>
  <c r="D154" s="1"/>
</calcChain>
</file>

<file path=xl/sharedStrings.xml><?xml version="1.0" encoding="utf-8"?>
<sst xmlns="http://schemas.openxmlformats.org/spreadsheetml/2006/main" count="214" uniqueCount="175">
  <si>
    <t>Программа</t>
  </si>
  <si>
    <t>Специфика</t>
  </si>
  <si>
    <t>Наименование расходов</t>
  </si>
  <si>
    <t>003</t>
  </si>
  <si>
    <t>Всего на финансовый год</t>
  </si>
  <si>
    <t>Социальное страхование</t>
  </si>
  <si>
    <t>Приобретение продуктов питания</t>
  </si>
  <si>
    <t>Приобретение топлива, ГСМ</t>
  </si>
  <si>
    <t>Приобретение прочих  запасов, в т.ч.:</t>
  </si>
  <si>
    <t xml:space="preserve">    - ведомственная подписка на периодические издания</t>
  </si>
  <si>
    <t xml:space="preserve">    - деохлор</t>
  </si>
  <si>
    <t xml:space="preserve">    - дезсредства</t>
  </si>
  <si>
    <t xml:space="preserve">    - канц.товары</t>
  </si>
  <si>
    <t xml:space="preserve">    - спец.одежда (мед, рабочие)</t>
  </si>
  <si>
    <t xml:space="preserve">    - стройт.материалы для тек.ремонта</t>
  </si>
  <si>
    <t xml:space="preserve">    -  спортивный инвентарь</t>
  </si>
  <si>
    <t xml:space="preserve">    - учебные материалы</t>
  </si>
  <si>
    <t xml:space="preserve">    - хоз.товары</t>
  </si>
  <si>
    <t xml:space="preserve">    - прочие приобретения</t>
  </si>
  <si>
    <t>Оплата коммунальных услуг, в т.ч.:</t>
  </si>
  <si>
    <t xml:space="preserve">    - водоснабжение</t>
  </si>
  <si>
    <t xml:space="preserve">    - откачка септика</t>
  </si>
  <si>
    <t xml:space="preserve">    - электроэнергия</t>
  </si>
  <si>
    <t xml:space="preserve">    - теплоэнергия</t>
  </si>
  <si>
    <t>Оплата услуг связи, в т.ч.:</t>
  </si>
  <si>
    <t xml:space="preserve">    - абонентская плата</t>
  </si>
  <si>
    <t xml:space="preserve">    - услуги Интернет</t>
  </si>
  <si>
    <t xml:space="preserve">    - прочие</t>
  </si>
  <si>
    <t>Оплата транспортных услуг</t>
  </si>
  <si>
    <t>прочие</t>
  </si>
  <si>
    <t>Оплата прочих услуг и работ в т.ч.:</t>
  </si>
  <si>
    <t xml:space="preserve">    - аттестация лиц, ответственных за электрохозяйство </t>
  </si>
  <si>
    <t xml:space="preserve">    - вывоз мусора</t>
  </si>
  <si>
    <t xml:space="preserve">    - медосмотр работников организации</t>
  </si>
  <si>
    <t xml:space="preserve">    - изготовление стендов</t>
  </si>
  <si>
    <t xml:space="preserve">    - обслуживание автоматической пожарной сигнализации (АПС - ОПС)</t>
  </si>
  <si>
    <t>"живая" охрана</t>
  </si>
  <si>
    <t xml:space="preserve">     - огнезащита чердачных помещений, заправка огнетушителей</t>
  </si>
  <si>
    <t xml:space="preserve">    - обслуживание программного обеспечения "1С - Бухгалтерия"</t>
  </si>
  <si>
    <t xml:space="preserve">    - поверка приборов электроснабжения и оборудования пищеблока (весы, холодильное оборудование и т.д.)</t>
  </si>
  <si>
    <t xml:space="preserve">    - продление действия антивирусных программ</t>
  </si>
  <si>
    <t xml:space="preserve">    - продление лицензии веб-сайта (в целях проведения онлайн-уроков)</t>
  </si>
  <si>
    <t xml:space="preserve">    - содержание и обслуживание орг.техники</t>
  </si>
  <si>
    <t xml:space="preserve">    - утилизация ламп (содержащих ртуть) дневного света</t>
  </si>
  <si>
    <t xml:space="preserve">   - участие в семинарах, выставках</t>
  </si>
  <si>
    <t xml:space="preserve">    - прочие расходы</t>
  </si>
  <si>
    <t>Командировки и др.служ.расходы</t>
  </si>
  <si>
    <t>Прочие текущие затраты</t>
  </si>
  <si>
    <t>налог на транспорт</t>
  </si>
  <si>
    <t>эмиссия</t>
  </si>
  <si>
    <t>Трансферты физическим лицам</t>
  </si>
  <si>
    <t>Приобретение машин, оборудования, инструментов, производственного и хоз инвентаря, в т.ч.:</t>
  </si>
  <si>
    <t xml:space="preserve">    - школьная мебель</t>
  </si>
  <si>
    <t>Приобретение нематериальных активов</t>
  </si>
  <si>
    <t>программное обеспечение</t>
  </si>
  <si>
    <t>Приобретение прочих основных средств</t>
  </si>
  <si>
    <t>S школы общая (по техпаспорту)</t>
  </si>
  <si>
    <t>S школы рабочая (по техпаспорту)</t>
  </si>
  <si>
    <t>здание 1</t>
  </si>
  <si>
    <t>здание 2</t>
  </si>
  <si>
    <t>здание 3</t>
  </si>
  <si>
    <t>прочий персонал</t>
  </si>
  <si>
    <t xml:space="preserve">    - бланочная продукция (кл.журналы, табеля)</t>
  </si>
  <si>
    <t xml:space="preserve">    - моющие средства</t>
  </si>
  <si>
    <t xml:space="preserve">   - обслуживание системы видеонаблюдения</t>
  </si>
  <si>
    <t xml:space="preserve">    - дезинфекция/ дератизация</t>
  </si>
  <si>
    <t xml:space="preserve">   - обслуживание бассейна</t>
  </si>
  <si>
    <t xml:space="preserve">   - мониторинг выбросов</t>
  </si>
  <si>
    <t>педперсонал</t>
  </si>
  <si>
    <t>(централиз., септик, скважина, привозн.)</t>
  </si>
  <si>
    <t>военно-полевые сборы по НВП</t>
  </si>
  <si>
    <t>приобретение питьевой воды</t>
  </si>
  <si>
    <t>здание 4</t>
  </si>
  <si>
    <t xml:space="preserve">    - электроэнергия на отопление</t>
  </si>
  <si>
    <t xml:space="preserve">    - изготовление банеров к праздничным датам</t>
  </si>
  <si>
    <t>антивирусная программа</t>
  </si>
  <si>
    <t>здание 5</t>
  </si>
  <si>
    <t>Проектная мощность</t>
  </si>
  <si>
    <t>из них</t>
  </si>
  <si>
    <t>уч-ся общеобр.классов</t>
  </si>
  <si>
    <t>уч-ся коррекц. классов</t>
  </si>
  <si>
    <t>обуча-ся на дому</t>
  </si>
  <si>
    <t>1 - 4 классы</t>
  </si>
  <si>
    <t>5 - 9 классы</t>
  </si>
  <si>
    <t>10 - 11 классы</t>
  </si>
  <si>
    <t>уч-ся общеобр. классов</t>
  </si>
  <si>
    <t>Контингент</t>
  </si>
  <si>
    <t>Здание школы</t>
  </si>
  <si>
    <t>факт</t>
  </si>
  <si>
    <t>Водоснабжение и канализация</t>
  </si>
  <si>
    <t>ПФ</t>
  </si>
  <si>
    <t>Вне ПФ</t>
  </si>
  <si>
    <t>Итого:</t>
  </si>
  <si>
    <t>Вид отопления (центр., АСО - уголь, дизтопливо, газ, эл-энергия)</t>
  </si>
  <si>
    <t>Итого</t>
  </si>
  <si>
    <t>ВСЕГО контингент, чел.                    на 1 сентября</t>
  </si>
  <si>
    <t>подвоз на ЕНТ</t>
  </si>
  <si>
    <t xml:space="preserve">Оплата труда, всего </t>
  </si>
  <si>
    <t xml:space="preserve">Компенсационные выплаты </t>
  </si>
  <si>
    <t xml:space="preserve">Поощрительные денежные выплаты </t>
  </si>
  <si>
    <t>Оплата труда внештатных работников</t>
  </si>
  <si>
    <t>ГСМ (для автотранспорта)</t>
  </si>
  <si>
    <t>уч-ся коррекц. Классов 5-10 кл</t>
  </si>
  <si>
    <t>уч-ся коррекц. Классов 11-12 кл</t>
  </si>
  <si>
    <t>Социальный налог , всего</t>
  </si>
  <si>
    <t>Социальное страхование, всего</t>
  </si>
  <si>
    <t>Взносы на обязательное страхование, всего</t>
  </si>
  <si>
    <t>Топливо (на отопление)</t>
  </si>
  <si>
    <t xml:space="preserve">   -  канализация</t>
  </si>
  <si>
    <t>Расходы по Фонду всеобуча</t>
  </si>
  <si>
    <t>Внешкольные мероприятия</t>
  </si>
  <si>
    <t>067</t>
  </si>
  <si>
    <t>Капитальный ремонт  помещений, зданий, сооружений</t>
  </si>
  <si>
    <t>комплексный ремонт</t>
  </si>
  <si>
    <t>частичный ремонт</t>
  </si>
  <si>
    <t>Капитальный ремонт помещений, зданий, сооружений государственных предприятий</t>
  </si>
  <si>
    <t>Командировки за пределы страны</t>
  </si>
  <si>
    <t>2020-21 уч.год прогноз</t>
  </si>
  <si>
    <t>данные о контингенте - согласно титульному списку</t>
  </si>
  <si>
    <t>Отчисления на обязательное социальное медицинское страхование</t>
  </si>
  <si>
    <t>Обязательные пенсионные взносы работодателей</t>
  </si>
  <si>
    <t>план</t>
  </si>
  <si>
    <t>Оплата аренды за помещение</t>
  </si>
  <si>
    <t xml:space="preserve">    - опресовка, промывка и обслуживание системы отопления</t>
  </si>
  <si>
    <t>Период</t>
  </si>
  <si>
    <t>на 1 сентября 2020 года (прогноз)</t>
  </si>
  <si>
    <t>Данные должны сходиться с ф.4-20</t>
  </si>
  <si>
    <t>в т. ч.  гиманизические/лицейские классы</t>
  </si>
  <si>
    <t>Кол-во класс -комплектов</t>
  </si>
  <si>
    <t>Приобретение мед.средств</t>
  </si>
  <si>
    <t xml:space="preserve">    - обслуживание программного обеспечения "Движение учащихся" и "Тарификация", "Парус" и т.п.</t>
  </si>
  <si>
    <t xml:space="preserve">    - фин. услуги (банковские услуги)</t>
  </si>
  <si>
    <t xml:space="preserve">    - текущий ремонт по договорам (дефектный акт)</t>
  </si>
  <si>
    <t xml:space="preserve">   - текущий ремонт по сметам</t>
  </si>
  <si>
    <t xml:space="preserve">    - орг.техника (принтеры, сканеры, компьютеры и т.п)</t>
  </si>
  <si>
    <t>приобретеноие УМК и учебной литературы</t>
  </si>
  <si>
    <t>- услуги по организации питания</t>
  </si>
  <si>
    <t>- услуги по изготовлению мебели</t>
  </si>
  <si>
    <t>-услуги по оснащению учебными кабинетами</t>
  </si>
  <si>
    <t>-услуги по оснащению орг. техники</t>
  </si>
  <si>
    <t xml:space="preserve"> - офисная мебель</t>
  </si>
  <si>
    <t xml:space="preserve"> - оборудование для актового зала</t>
  </si>
  <si>
    <t xml:space="preserve"> - оборудование для спортзала</t>
  </si>
  <si>
    <t xml:space="preserve"> - приобретение  (оснащение) кабинетов</t>
  </si>
  <si>
    <t xml:space="preserve"> - приобретение эл.быт. приборов</t>
  </si>
  <si>
    <t xml:space="preserve"> - прочие</t>
  </si>
  <si>
    <t xml:space="preserve"> -приобретение транспорта</t>
  </si>
  <si>
    <t xml:space="preserve"> - приобретение эл.быт.товаров</t>
  </si>
  <si>
    <t>Наименование</t>
  </si>
  <si>
    <t>ВНИМАНИЕ!!!  ЯЧЕЙКИ С ФОРМУЛАМИ НЕ ЗАПОЛНЯТЬ!!!</t>
  </si>
  <si>
    <t>Дети с ООП в общеобр. классах в т.ч.</t>
  </si>
  <si>
    <t>Приложение 1</t>
  </si>
  <si>
    <t xml:space="preserve">СВОДНЫЙ ПЛАН РАСХОДОВ ДНЕВНЫХ ПОЛНОКОМПЛЕКТНЫХ ОБЩЕОБРАЗОВАТЕЛЬНЫХ ГОРОДСКИХ ГОСУДАРСТВЕННЫХ  ШКОЛ               </t>
  </si>
  <si>
    <t>_________________________</t>
  </si>
  <si>
    <t>подпись</t>
  </si>
  <si>
    <t xml:space="preserve">Руководитель </t>
  </si>
  <si>
    <t>на 1 сентября 2019 года (факт)</t>
  </si>
  <si>
    <t>2019-20 уч.год факт</t>
  </si>
  <si>
    <t>2019        МБ</t>
  </si>
  <si>
    <t>2020       МБ</t>
  </si>
  <si>
    <t>в т.ч.гимназический, лицейский компонент</t>
  </si>
  <si>
    <t>в т.ч. гимназический, лицейский компонент</t>
  </si>
  <si>
    <t>в т.ч.повышение заработной платы с  1 января 2019 года, с 1 июня 2019 года</t>
  </si>
  <si>
    <t>централиз</t>
  </si>
  <si>
    <r>
      <t xml:space="preserve">Количество классов, классы:  </t>
    </r>
    <r>
      <rPr>
        <b/>
        <i/>
        <sz val="12"/>
        <color rgb="FFFF0000"/>
        <rFont val="Times New Roman"/>
        <family val="1"/>
        <charset val="204"/>
      </rPr>
      <t xml:space="preserve">х </t>
    </r>
  </si>
  <si>
    <r>
      <t xml:space="preserve">4 часа на каждый класс - </t>
    </r>
    <r>
      <rPr>
        <b/>
        <i/>
        <sz val="12"/>
        <color rgb="FFFF0000"/>
        <rFont val="Times New Roman"/>
        <family val="1"/>
        <charset val="204"/>
      </rPr>
      <t>y</t>
    </r>
    <r>
      <rPr>
        <sz val="12"/>
        <color rgb="FFFF0000"/>
        <rFont val="Times New Roman"/>
        <family val="1"/>
        <charset val="204"/>
      </rPr>
      <t>, ставки:</t>
    </r>
    <r>
      <rPr>
        <b/>
        <i/>
        <sz val="12"/>
        <color rgb="FFFF0000"/>
        <rFont val="Times New Roman"/>
        <family val="1"/>
        <charset val="204"/>
      </rPr>
      <t xml:space="preserve"> х * 4 = 40/18 час</t>
    </r>
  </si>
  <si>
    <r>
      <t xml:space="preserve">0,25 ставки внеклассной работы на каждый класс - </t>
    </r>
    <r>
      <rPr>
        <b/>
        <i/>
        <sz val="12"/>
        <color rgb="FFFF0000"/>
        <rFont val="Times New Roman"/>
        <family val="1"/>
        <charset val="204"/>
      </rPr>
      <t>z</t>
    </r>
    <r>
      <rPr>
        <sz val="12"/>
        <color rgb="FFFF0000"/>
        <rFont val="Times New Roman"/>
        <family val="1"/>
        <charset val="204"/>
      </rPr>
      <t xml:space="preserve">, ставки:  </t>
    </r>
    <r>
      <rPr>
        <b/>
        <i/>
        <sz val="12"/>
        <color rgb="FFFF0000"/>
        <rFont val="Times New Roman"/>
        <family val="1"/>
        <charset val="204"/>
      </rPr>
      <t>х * 0,25</t>
    </r>
  </si>
  <si>
    <r>
      <t xml:space="preserve">1500 элективных часов - </t>
    </r>
    <r>
      <rPr>
        <b/>
        <i/>
        <sz val="12"/>
        <color rgb="FFFF0000"/>
        <rFont val="Times New Roman"/>
        <family val="1"/>
        <charset val="204"/>
      </rPr>
      <t>q</t>
    </r>
    <r>
      <rPr>
        <sz val="12"/>
        <color rgb="FFFF0000"/>
        <rFont val="Times New Roman"/>
        <family val="1"/>
        <charset val="204"/>
      </rPr>
      <t>, ставки:</t>
    </r>
    <r>
      <rPr>
        <u/>
        <sz val="12"/>
        <color rgb="FFFF0000"/>
        <rFont val="Times New Roman"/>
        <family val="1"/>
        <charset val="204"/>
      </rPr>
      <t xml:space="preserve"> </t>
    </r>
    <r>
      <rPr>
        <b/>
        <i/>
        <u/>
        <sz val="12"/>
        <color rgb="FFFF0000"/>
        <rFont val="Times New Roman"/>
        <family val="1"/>
        <charset val="204"/>
      </rPr>
      <t>1500 / 12=125 / 4=31,25 / 18</t>
    </r>
  </si>
  <si>
    <r>
      <t xml:space="preserve">Общее количество ставок - </t>
    </r>
    <r>
      <rPr>
        <b/>
        <i/>
        <sz val="12"/>
        <color rgb="FFFF0000"/>
        <rFont val="Times New Roman"/>
        <family val="1"/>
        <charset val="204"/>
      </rPr>
      <t>w</t>
    </r>
    <r>
      <rPr>
        <sz val="12"/>
        <color rgb="FFFF0000"/>
        <rFont val="Times New Roman"/>
        <family val="1"/>
        <charset val="204"/>
      </rPr>
      <t xml:space="preserve">, ставки: </t>
    </r>
    <r>
      <rPr>
        <b/>
        <i/>
        <sz val="12"/>
        <color rgb="FFFF0000"/>
        <rFont val="Times New Roman"/>
        <family val="1"/>
        <charset val="204"/>
      </rPr>
      <t>y + z + q</t>
    </r>
  </si>
  <si>
    <r>
      <t xml:space="preserve">ДО = учит В/О 1-кат 17-20  (76097 тг): </t>
    </r>
    <r>
      <rPr>
        <b/>
        <i/>
        <sz val="12"/>
        <color rgb="FFFF0000"/>
        <rFont val="Times New Roman"/>
        <family val="1"/>
        <charset val="204"/>
      </rPr>
      <t>ДОл = 76097 * w</t>
    </r>
  </si>
  <si>
    <r>
      <t xml:space="preserve">Доплата за особые условия труда 10 %, тенге: </t>
    </r>
    <r>
      <rPr>
        <b/>
        <i/>
        <sz val="12"/>
        <color rgb="FFFF0000"/>
        <rFont val="Times New Roman"/>
        <family val="1"/>
        <charset val="204"/>
      </rPr>
      <t>Доуг</t>
    </r>
    <r>
      <rPr>
        <b/>
        <i/>
        <sz val="11"/>
        <color rgb="FFFF0000"/>
        <rFont val="Times New Roman"/>
        <family val="1"/>
        <charset val="204"/>
      </rPr>
      <t xml:space="preserve"> = ДОг * 10%</t>
    </r>
  </si>
  <si>
    <r>
      <t xml:space="preserve">Доплата за углубленное изучение отдельных предметов 20%, тенге: </t>
    </r>
    <r>
      <rPr>
        <b/>
        <i/>
        <sz val="12"/>
        <color rgb="FFFF0000"/>
        <rFont val="Times New Roman"/>
        <family val="1"/>
        <charset val="204"/>
      </rPr>
      <t>Д</t>
    </r>
    <r>
      <rPr>
        <b/>
        <i/>
        <sz val="10"/>
        <color rgb="FFFF0000"/>
        <rFont val="Times New Roman"/>
        <family val="1"/>
        <charset val="204"/>
      </rPr>
      <t>угл =</t>
    </r>
    <r>
      <rPr>
        <b/>
        <i/>
        <sz val="12"/>
        <color rgb="FFFF0000"/>
        <rFont val="Times New Roman"/>
        <family val="1"/>
        <charset val="204"/>
      </rPr>
      <t xml:space="preserve"> y * 17697 * 20%</t>
    </r>
  </si>
  <si>
    <r>
      <t xml:space="preserve">В месяц, тыс. тенге: </t>
    </r>
    <r>
      <rPr>
        <b/>
        <i/>
        <sz val="12"/>
        <color rgb="FFFF0000"/>
        <rFont val="Times New Roman"/>
        <family val="1"/>
        <charset val="204"/>
      </rPr>
      <t>Д</t>
    </r>
    <r>
      <rPr>
        <b/>
        <i/>
        <sz val="11"/>
        <color rgb="FFFF0000"/>
        <rFont val="Times New Roman"/>
        <family val="1"/>
        <charset val="204"/>
      </rPr>
      <t>гмз = Дол + Доуг + Дугл</t>
    </r>
  </si>
  <si>
    <r>
      <t xml:space="preserve">В год, тыс тенге: </t>
    </r>
    <r>
      <rPr>
        <b/>
        <i/>
        <sz val="12"/>
        <color rgb="FFFF0000"/>
        <rFont val="Times New Roman"/>
        <family val="1"/>
        <charset val="204"/>
      </rPr>
      <t>Дгмз / 12</t>
    </r>
  </si>
  <si>
    <t xml:space="preserve">ГУ «Средняя школа №5 имени  Б.Момышулы ОО акимата г.Костаная» 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</si>
</sst>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vertAlign val="superscript"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4" fillId="0" borderId="0" xfId="0" applyFont="1" applyBorder="1"/>
    <xf numFmtId="3" fontId="6" fillId="0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center" vertical="center" wrapText="1"/>
    </xf>
    <xf numFmtId="3" fontId="6" fillId="0" borderId="20" xfId="1" applyNumberFormat="1" applyFont="1" applyFill="1" applyBorder="1" applyAlignment="1" applyProtection="1">
      <alignment horizontal="center" vertical="center"/>
      <protection locked="0"/>
    </xf>
    <xf numFmtId="3" fontId="6" fillId="0" borderId="24" xfId="1" applyNumberFormat="1" applyFont="1" applyFill="1" applyBorder="1" applyAlignment="1" applyProtection="1">
      <alignment horizontal="center" vertical="center"/>
      <protection locked="0"/>
    </xf>
    <xf numFmtId="3" fontId="6" fillId="0" borderId="4" xfId="1" applyNumberFormat="1" applyFont="1" applyFill="1" applyBorder="1" applyAlignment="1" applyProtection="1">
      <alignment horizontal="center" vertical="center"/>
      <protection locked="0"/>
    </xf>
    <xf numFmtId="3" fontId="6" fillId="0" borderId="5" xfId="1" applyNumberFormat="1" applyFont="1" applyFill="1" applyBorder="1" applyAlignment="1" applyProtection="1">
      <alignment horizontal="center" vertical="center"/>
      <protection locked="0"/>
    </xf>
    <xf numFmtId="3" fontId="6" fillId="0" borderId="11" xfId="1" applyNumberFormat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/>
    <xf numFmtId="49" fontId="3" fillId="0" borderId="0" xfId="0" applyNumberFormat="1" applyFont="1" applyFill="1"/>
    <xf numFmtId="0" fontId="7" fillId="0" borderId="24" xfId="1" applyFont="1" applyFill="1" applyBorder="1" applyAlignment="1">
      <alignment wrapText="1"/>
    </xf>
    <xf numFmtId="0" fontId="6" fillId="0" borderId="29" xfId="1" applyFont="1" applyFill="1" applyBorder="1"/>
    <xf numFmtId="0" fontId="6" fillId="0" borderId="33" xfId="1" applyFont="1" applyFill="1" applyBorder="1"/>
    <xf numFmtId="0" fontId="6" fillId="0" borderId="38" xfId="1" applyFont="1" applyFill="1" applyBorder="1"/>
    <xf numFmtId="0" fontId="6" fillId="0" borderId="36" xfId="1" applyFont="1" applyFill="1" applyBorder="1"/>
    <xf numFmtId="0" fontId="6" fillId="0" borderId="35" xfId="1" applyFont="1" applyFill="1" applyBorder="1"/>
    <xf numFmtId="0" fontId="6" fillId="0" borderId="34" xfId="1" applyFont="1" applyFill="1" applyBorder="1"/>
    <xf numFmtId="0" fontId="6" fillId="0" borderId="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3" fontId="6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7" fillId="0" borderId="24" xfId="1" applyFont="1" applyFill="1" applyBorder="1" applyAlignment="1">
      <alignment horizontal="left" vertical="top" wrapText="1"/>
    </xf>
    <xf numFmtId="0" fontId="7" fillId="0" borderId="5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vertical="top" wrapText="1"/>
    </xf>
    <xf numFmtId="3" fontId="6" fillId="4" borderId="24" xfId="1" applyNumberFormat="1" applyFont="1" applyFill="1" applyBorder="1" applyAlignment="1" applyProtection="1">
      <alignment horizontal="center" vertical="center"/>
      <protection locked="0"/>
    </xf>
    <xf numFmtId="3" fontId="6" fillId="4" borderId="1" xfId="1" applyNumberFormat="1" applyFont="1" applyFill="1" applyBorder="1" applyAlignment="1" applyProtection="1">
      <alignment horizontal="center" vertical="center"/>
      <protection locked="0"/>
    </xf>
    <xf numFmtId="0" fontId="6" fillId="4" borderId="3" xfId="1" applyFont="1" applyFill="1" applyBorder="1" applyAlignment="1">
      <alignment horizontal="center" vertical="center"/>
    </xf>
    <xf numFmtId="0" fontId="6" fillId="4" borderId="25" xfId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" fontId="6" fillId="4" borderId="8" xfId="1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center" vertical="center"/>
    </xf>
    <xf numFmtId="3" fontId="6" fillId="4" borderId="5" xfId="1" applyNumberFormat="1" applyFont="1" applyFill="1" applyBorder="1" applyAlignment="1" applyProtection="1">
      <alignment horizontal="center" vertical="center"/>
      <protection locked="0"/>
    </xf>
    <xf numFmtId="3" fontId="6" fillId="4" borderId="1" xfId="1" applyNumberFormat="1" applyFont="1" applyFill="1" applyBorder="1" applyAlignment="1">
      <alignment horizontal="center" vertical="center"/>
    </xf>
    <xf numFmtId="3" fontId="6" fillId="4" borderId="37" xfId="1" applyNumberFormat="1" applyFont="1" applyFill="1" applyBorder="1" applyAlignment="1" applyProtection="1">
      <alignment horizontal="center" vertical="center"/>
    </xf>
    <xf numFmtId="3" fontId="6" fillId="4" borderId="1" xfId="1" applyNumberFormat="1" applyFont="1" applyFill="1" applyBorder="1" applyAlignment="1" applyProtection="1">
      <alignment horizontal="center" vertical="center"/>
    </xf>
    <xf numFmtId="3" fontId="6" fillId="4" borderId="24" xfId="1" applyNumberFormat="1" applyFont="1" applyFill="1" applyBorder="1" applyAlignment="1" applyProtection="1">
      <alignment horizontal="center" vertical="center"/>
    </xf>
    <xf numFmtId="0" fontId="11" fillId="0" borderId="0" xfId="0" applyFont="1" applyFill="1"/>
    <xf numFmtId="0" fontId="10" fillId="0" borderId="0" xfId="0" applyFont="1" applyFill="1" applyAlignment="1">
      <alignment wrapText="1"/>
    </xf>
    <xf numFmtId="0" fontId="3" fillId="0" borderId="0" xfId="0" applyFont="1" applyFill="1" applyProtection="1"/>
    <xf numFmtId="0" fontId="4" fillId="5" borderId="13" xfId="0" applyFont="1" applyFill="1" applyBorder="1" applyProtection="1"/>
    <xf numFmtId="0" fontId="6" fillId="0" borderId="24" xfId="1" applyFont="1" applyFill="1" applyBorder="1" applyAlignment="1" applyProtection="1">
      <alignment vertical="top" wrapText="1"/>
      <protection locked="0"/>
    </xf>
    <xf numFmtId="0" fontId="7" fillId="0" borderId="24" xfId="1" applyFont="1" applyFill="1" applyBorder="1" applyAlignment="1" applyProtection="1">
      <alignment horizontal="left" vertical="top" wrapText="1"/>
      <protection locked="0"/>
    </xf>
    <xf numFmtId="0" fontId="6" fillId="4" borderId="33" xfId="1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6" fillId="0" borderId="24" xfId="1" applyNumberFormat="1" applyFont="1" applyFill="1" applyBorder="1" applyAlignment="1" applyProtection="1">
      <alignment wrapText="1"/>
      <protection locked="0"/>
    </xf>
    <xf numFmtId="3" fontId="6" fillId="0" borderId="40" xfId="1" applyNumberFormat="1" applyFont="1" applyFill="1" applyBorder="1" applyAlignment="1" applyProtection="1">
      <alignment horizontal="center" vertical="center"/>
      <protection locked="0"/>
    </xf>
    <xf numFmtId="49" fontId="5" fillId="3" borderId="8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justify" vertical="center"/>
    </xf>
    <xf numFmtId="3" fontId="5" fillId="3" borderId="8" xfId="1" applyNumberFormat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  <protection locked="0"/>
    </xf>
    <xf numFmtId="3" fontId="4" fillId="0" borderId="13" xfId="0" applyNumberFormat="1" applyFont="1" applyFill="1" applyBorder="1" applyProtection="1"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0" fontId="6" fillId="4" borderId="36" xfId="0" applyFont="1" applyFill="1" applyBorder="1" applyAlignment="1">
      <alignment horizontal="left" vertical="center" wrapText="1"/>
    </xf>
    <xf numFmtId="0" fontId="6" fillId="4" borderId="29" xfId="1" applyFont="1" applyFill="1" applyBorder="1" applyAlignment="1">
      <alignment horizontal="left" vertical="center" wrapText="1"/>
    </xf>
    <xf numFmtId="0" fontId="6" fillId="0" borderId="35" xfId="1" applyFont="1" applyFill="1" applyBorder="1" applyAlignment="1">
      <alignment horizontal="left" vertical="center" wrapText="1"/>
    </xf>
    <xf numFmtId="0" fontId="6" fillId="4" borderId="35" xfId="1" applyFont="1" applyFill="1" applyBorder="1" applyAlignment="1">
      <alignment horizontal="left" vertical="center" wrapText="1"/>
    </xf>
    <xf numFmtId="0" fontId="6" fillId="4" borderId="22" xfId="1" applyFont="1" applyFill="1" applyBorder="1" applyAlignment="1" applyProtection="1">
      <alignment horizontal="left" vertical="center" wrapText="1"/>
      <protection locked="0"/>
    </xf>
    <xf numFmtId="0" fontId="6" fillId="4" borderId="33" xfId="1" applyFont="1" applyFill="1" applyBorder="1" applyAlignment="1">
      <alignment horizontal="left" vertical="center" wrapText="1"/>
    </xf>
    <xf numFmtId="0" fontId="6" fillId="4" borderId="22" xfId="1" applyFont="1" applyFill="1" applyBorder="1" applyAlignment="1">
      <alignment horizontal="left" vertical="center" wrapText="1"/>
    </xf>
    <xf numFmtId="0" fontId="6" fillId="4" borderId="22" xfId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7" fillId="0" borderId="35" xfId="1" applyFont="1" applyFill="1" applyBorder="1" applyAlignment="1">
      <alignment horizontal="left" vertical="center" wrapText="1"/>
    </xf>
    <xf numFmtId="0" fontId="7" fillId="0" borderId="39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0" borderId="24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6" fillId="4" borderId="37" xfId="1" applyFont="1" applyFill="1" applyBorder="1" applyAlignment="1">
      <alignment horizontal="left" vertical="center" wrapText="1"/>
    </xf>
    <xf numFmtId="0" fontId="7" fillId="0" borderId="33" xfId="1" applyFont="1" applyFill="1" applyBorder="1" applyAlignment="1">
      <alignment horizontal="left" vertical="center" wrapText="1"/>
    </xf>
    <xf numFmtId="0" fontId="7" fillId="0" borderId="38" xfId="1" applyFont="1" applyFill="1" applyBorder="1" applyAlignment="1">
      <alignment horizontal="left" vertical="center" wrapText="1"/>
    </xf>
    <xf numFmtId="0" fontId="7" fillId="0" borderId="36" xfId="1" applyFont="1" applyFill="1" applyBorder="1" applyAlignment="1">
      <alignment horizontal="left" vertical="center" wrapText="1"/>
    </xf>
    <xf numFmtId="0" fontId="7" fillId="0" borderId="35" xfId="1" applyFont="1" applyFill="1" applyBorder="1" applyAlignment="1" applyProtection="1">
      <alignment horizontal="left" vertical="center" wrapText="1"/>
      <protection locked="0"/>
    </xf>
    <xf numFmtId="0" fontId="7" fillId="0" borderId="36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10" fillId="2" borderId="0" xfId="0" applyFont="1" applyFill="1"/>
    <xf numFmtId="0" fontId="13" fillId="2" borderId="0" xfId="0" applyFont="1" applyFill="1"/>
    <xf numFmtId="0" fontId="6" fillId="4" borderId="13" xfId="1" applyFont="1" applyFill="1" applyBorder="1" applyAlignment="1">
      <alignment horizontal="center" vertical="center"/>
    </xf>
    <xf numFmtId="49" fontId="7" fillId="0" borderId="35" xfId="1" applyNumberFormat="1" applyFont="1" applyFill="1" applyBorder="1" applyAlignment="1">
      <alignment horizontal="left" vertical="center" wrapText="1"/>
    </xf>
    <xf numFmtId="0" fontId="6" fillId="4" borderId="24" xfId="1" applyFont="1" applyFill="1" applyBorder="1" applyAlignment="1">
      <alignment horizontal="center" vertical="center"/>
    </xf>
    <xf numFmtId="3" fontId="6" fillId="0" borderId="42" xfId="1" applyNumberFormat="1" applyFont="1" applyFill="1" applyBorder="1" applyAlignment="1" applyProtection="1">
      <alignment horizontal="center" vertical="center"/>
      <protection locked="0"/>
    </xf>
    <xf numFmtId="0" fontId="6" fillId="4" borderId="43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7" fillId="0" borderId="32" xfId="1" applyFont="1" applyFill="1" applyBorder="1" applyAlignment="1">
      <alignment horizontal="left" vertical="center" wrapText="1"/>
    </xf>
    <xf numFmtId="0" fontId="7" fillId="0" borderId="44" xfId="1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4" borderId="45" xfId="1" applyNumberFormat="1" applyFont="1" applyFill="1" applyBorder="1" applyAlignment="1" applyProtection="1">
      <alignment horizontal="center" vertical="center"/>
    </xf>
    <xf numFmtId="3" fontId="6" fillId="4" borderId="2" xfId="1" applyNumberFormat="1" applyFont="1" applyFill="1" applyBorder="1" applyAlignment="1" applyProtection="1">
      <alignment horizontal="center" vertical="center"/>
    </xf>
    <xf numFmtId="3" fontId="6" fillId="0" borderId="46" xfId="1" applyNumberFormat="1" applyFont="1" applyFill="1" applyBorder="1" applyAlignment="1" applyProtection="1">
      <alignment horizontal="center" vertical="center"/>
      <protection locked="0"/>
    </xf>
    <xf numFmtId="3" fontId="6" fillId="0" borderId="18" xfId="1" applyNumberFormat="1" applyFont="1" applyFill="1" applyBorder="1" applyAlignment="1" applyProtection="1">
      <alignment horizontal="center" vertical="center"/>
      <protection locked="0"/>
    </xf>
    <xf numFmtId="3" fontId="6" fillId="0" borderId="47" xfId="1" applyNumberFormat="1" applyFont="1" applyFill="1" applyBorder="1" applyAlignment="1" applyProtection="1">
      <alignment horizontal="center" vertical="center"/>
      <protection locked="0"/>
    </xf>
    <xf numFmtId="0" fontId="6" fillId="4" borderId="24" xfId="1" applyFont="1" applyFill="1" applyBorder="1" applyAlignment="1">
      <alignment vertical="top" wrapText="1"/>
    </xf>
    <xf numFmtId="3" fontId="6" fillId="4" borderId="26" xfId="1" applyNumberFormat="1" applyFont="1" applyFill="1" applyBorder="1" applyAlignment="1" applyProtection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24" xfId="1" applyFont="1" applyFill="1" applyBorder="1"/>
    <xf numFmtId="0" fontId="6" fillId="0" borderId="5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top" wrapText="1"/>
    </xf>
    <xf numFmtId="3" fontId="6" fillId="4" borderId="48" xfId="1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3" fontId="4" fillId="5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9" fontId="14" fillId="3" borderId="36" xfId="1" applyNumberFormat="1" applyFont="1" applyFill="1" applyBorder="1" applyAlignment="1">
      <alignment vertical="center"/>
    </xf>
    <xf numFmtId="3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35" xfId="0" applyNumberFormat="1" applyFont="1" applyFill="1" applyBorder="1" applyAlignment="1" applyProtection="1">
      <alignment horizontal="center" vertical="center" wrapText="1"/>
    </xf>
    <xf numFmtId="3" fontId="4" fillId="5" borderId="15" xfId="0" applyNumberFormat="1" applyFont="1" applyFill="1" applyBorder="1" applyAlignment="1" applyProtection="1">
      <alignment horizontal="center" vertical="center" wrapText="1"/>
    </xf>
    <xf numFmtId="3" fontId="6" fillId="0" borderId="24" xfId="1" applyNumberFormat="1" applyFont="1" applyFill="1" applyBorder="1" applyAlignment="1" applyProtection="1">
      <alignment horizontal="center" vertical="center" wrapText="1"/>
      <protection hidden="1"/>
    </xf>
    <xf numFmtId="3" fontId="6" fillId="0" borderId="24" xfId="1" applyNumberFormat="1" applyFont="1" applyFill="1" applyBorder="1" applyAlignment="1" applyProtection="1">
      <alignment horizontal="center" vertical="center"/>
      <protection hidden="1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3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3" fillId="0" borderId="0" xfId="0" applyFont="1" applyFill="1" applyAlignment="1" applyProtection="1">
      <alignment horizontal="left"/>
      <protection locked="0"/>
    </xf>
    <xf numFmtId="0" fontId="16" fillId="0" borderId="0" xfId="0" applyFont="1" applyFill="1"/>
    <xf numFmtId="0" fontId="4" fillId="0" borderId="13" xfId="0" applyFont="1" applyFill="1" applyBorder="1"/>
    <xf numFmtId="3" fontId="4" fillId="0" borderId="0" xfId="0" applyNumberFormat="1" applyFont="1" applyFill="1" applyBorder="1" applyProtection="1">
      <protection locked="0"/>
    </xf>
    <xf numFmtId="0" fontId="8" fillId="0" borderId="0" xfId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 applyProtection="1">
      <alignment horizontal="center" vertical="center"/>
      <protection hidden="1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3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3" fontId="6" fillId="0" borderId="31" xfId="1" applyNumberFormat="1" applyFont="1" applyFill="1" applyBorder="1" applyAlignment="1" applyProtection="1">
      <alignment horizontal="center" vertical="center"/>
      <protection locked="0"/>
    </xf>
    <xf numFmtId="3" fontId="6" fillId="0" borderId="32" xfId="1" applyNumberFormat="1" applyFont="1" applyFill="1" applyBorder="1" applyAlignment="1" applyProtection="1">
      <alignment horizontal="center" vertical="center"/>
      <protection locked="0"/>
    </xf>
    <xf numFmtId="3" fontId="6" fillId="0" borderId="44" xfId="1" applyNumberFormat="1" applyFont="1" applyFill="1" applyBorder="1" applyAlignment="1" applyProtection="1">
      <alignment horizontal="center" vertical="center"/>
      <protection locked="0"/>
    </xf>
    <xf numFmtId="49" fontId="14" fillId="3" borderId="7" xfId="1" applyNumberFormat="1" applyFont="1" applyFill="1" applyBorder="1" applyAlignment="1">
      <alignment vertical="center"/>
    </xf>
    <xf numFmtId="0" fontId="5" fillId="3" borderId="8" xfId="1" applyFont="1" applyFill="1" applyBorder="1" applyAlignment="1">
      <alignment horizontal="justify" vertical="center"/>
    </xf>
    <xf numFmtId="3" fontId="5" fillId="3" borderId="49" xfId="1" applyNumberFormat="1" applyFont="1" applyFill="1" applyBorder="1" applyAlignment="1">
      <alignment horizontal="center" vertical="center"/>
    </xf>
    <xf numFmtId="3" fontId="5" fillId="3" borderId="50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3" fontId="6" fillId="0" borderId="35" xfId="1" applyNumberFormat="1" applyFont="1" applyFill="1" applyBorder="1" applyAlignment="1" applyProtection="1">
      <alignment wrapText="1"/>
      <protection locked="0"/>
    </xf>
    <xf numFmtId="3" fontId="1" fillId="3" borderId="13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left" vertical="center"/>
    </xf>
    <xf numFmtId="0" fontId="18" fillId="0" borderId="0" xfId="0" applyFont="1" applyFill="1"/>
    <xf numFmtId="0" fontId="18" fillId="2" borderId="0" xfId="0" applyFont="1" applyFill="1"/>
    <xf numFmtId="0" fontId="19" fillId="2" borderId="0" xfId="0" applyFont="1" applyFill="1"/>
    <xf numFmtId="0" fontId="18" fillId="0" borderId="0" xfId="0" applyFont="1" applyFill="1" applyBorder="1"/>
    <xf numFmtId="0" fontId="13" fillId="0" borderId="0" xfId="0" applyFont="1" applyBorder="1" applyAlignment="1">
      <alignment horizontal="right"/>
    </xf>
    <xf numFmtId="0" fontId="18" fillId="0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right"/>
    </xf>
    <xf numFmtId="1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8" fillId="0" borderId="0" xfId="0" applyNumberFormat="1" applyFont="1" applyFill="1"/>
    <xf numFmtId="1" fontId="20" fillId="6" borderId="0" xfId="0" applyNumberFormat="1" applyFont="1" applyFill="1" applyBorder="1" applyAlignment="1">
      <alignment horizontal="center"/>
    </xf>
    <xf numFmtId="164" fontId="6" fillId="4" borderId="1" xfId="1" applyNumberFormat="1" applyFont="1" applyFill="1" applyBorder="1" applyAlignment="1" applyProtection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right"/>
    </xf>
    <xf numFmtId="0" fontId="4" fillId="0" borderId="0" xfId="0" applyFont="1" applyFill="1" applyAlignment="1">
      <alignment horizontal="left"/>
    </xf>
    <xf numFmtId="0" fontId="3" fillId="0" borderId="2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textRotation="90"/>
    </xf>
    <xf numFmtId="0" fontId="8" fillId="0" borderId="5" xfId="1" applyFont="1" applyFill="1" applyBorder="1" applyAlignment="1">
      <alignment horizontal="center" vertical="center" textRotation="90"/>
    </xf>
    <xf numFmtId="0" fontId="8" fillId="0" borderId="2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26" fillId="0" borderId="0" xfId="0" applyFo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U238"/>
  <sheetViews>
    <sheetView tabSelected="1" topLeftCell="A4" zoomScaleNormal="100" workbookViewId="0">
      <selection activeCell="K21" sqref="K21"/>
    </sheetView>
  </sheetViews>
  <sheetFormatPr defaultRowHeight="15"/>
  <cols>
    <col min="1" max="1" width="7.7109375" style="6" customWidth="1"/>
    <col min="2" max="2" width="6.85546875" style="6" customWidth="1"/>
    <col min="3" max="3" width="32.42578125" style="6" customWidth="1"/>
    <col min="4" max="6" width="12.7109375" style="6" customWidth="1"/>
    <col min="7" max="7" width="13.42578125" style="6" customWidth="1"/>
    <col min="8" max="8" width="12.7109375" style="6" customWidth="1"/>
    <col min="9" max="9" width="12.7109375" style="39" customWidth="1"/>
    <col min="10" max="10" width="11.5703125" style="2" customWidth="1"/>
    <col min="11" max="11" width="12.7109375" style="2" customWidth="1"/>
    <col min="12" max="12" width="13.42578125" style="2" customWidth="1"/>
    <col min="13" max="16" width="12.7109375" style="2" customWidth="1"/>
    <col min="17" max="17" width="13.42578125" style="2" customWidth="1"/>
    <col min="18" max="19" width="12.7109375" style="2" customWidth="1"/>
    <col min="20" max="21" width="9.140625" style="2"/>
    <col min="22" max="238" width="9.140625" style="1"/>
    <col min="239" max="239" width="3.85546875" style="1" customWidth="1"/>
    <col min="240" max="240" width="2.5703125" style="1" customWidth="1"/>
    <col min="241" max="241" width="5.140625" style="1" customWidth="1"/>
    <col min="242" max="242" width="5.5703125" style="1" customWidth="1"/>
    <col min="243" max="243" width="24.5703125" style="1" customWidth="1"/>
    <col min="244" max="244" width="8.85546875" style="1" customWidth="1"/>
    <col min="245" max="246" width="9.140625" style="1"/>
    <col min="247" max="247" width="7.140625" style="1" customWidth="1"/>
    <col min="248" max="248" width="8.140625" style="1" customWidth="1"/>
    <col min="249" max="249" width="6.85546875" style="1" customWidth="1"/>
    <col min="250" max="250" width="6.7109375" style="1" customWidth="1"/>
    <col min="251" max="251" width="9.140625" style="1"/>
    <col min="252" max="252" width="8" style="1" customWidth="1"/>
    <col min="253" max="253" width="7.7109375" style="1" customWidth="1"/>
    <col min="254" max="254" width="6.5703125" style="1" customWidth="1"/>
    <col min="255" max="255" width="6.42578125" style="1" customWidth="1"/>
    <col min="256" max="256" width="7.7109375" style="1" customWidth="1"/>
    <col min="257" max="494" width="9.140625" style="1"/>
    <col min="495" max="495" width="3.85546875" style="1" customWidth="1"/>
    <col min="496" max="496" width="2.5703125" style="1" customWidth="1"/>
    <col min="497" max="497" width="5.140625" style="1" customWidth="1"/>
    <col min="498" max="498" width="5.5703125" style="1" customWidth="1"/>
    <col min="499" max="499" width="24.5703125" style="1" customWidth="1"/>
    <col min="500" max="500" width="8.85546875" style="1" customWidth="1"/>
    <col min="501" max="502" width="9.140625" style="1"/>
    <col min="503" max="503" width="7.140625" style="1" customWidth="1"/>
    <col min="504" max="504" width="8.140625" style="1" customWidth="1"/>
    <col min="505" max="505" width="6.85546875" style="1" customWidth="1"/>
    <col min="506" max="506" width="6.7109375" style="1" customWidth="1"/>
    <col min="507" max="507" width="9.140625" style="1"/>
    <col min="508" max="508" width="8" style="1" customWidth="1"/>
    <col min="509" max="509" width="7.7109375" style="1" customWidth="1"/>
    <col min="510" max="510" width="6.5703125" style="1" customWidth="1"/>
    <col min="511" max="511" width="6.42578125" style="1" customWidth="1"/>
    <col min="512" max="512" width="7.7109375" style="1" customWidth="1"/>
    <col min="513" max="750" width="9.140625" style="1"/>
    <col min="751" max="751" width="3.85546875" style="1" customWidth="1"/>
    <col min="752" max="752" width="2.5703125" style="1" customWidth="1"/>
    <col min="753" max="753" width="5.140625" style="1" customWidth="1"/>
    <col min="754" max="754" width="5.5703125" style="1" customWidth="1"/>
    <col min="755" max="755" width="24.5703125" style="1" customWidth="1"/>
    <col min="756" max="756" width="8.85546875" style="1" customWidth="1"/>
    <col min="757" max="758" width="9.140625" style="1"/>
    <col min="759" max="759" width="7.140625" style="1" customWidth="1"/>
    <col min="760" max="760" width="8.140625" style="1" customWidth="1"/>
    <col min="761" max="761" width="6.85546875" style="1" customWidth="1"/>
    <col min="762" max="762" width="6.7109375" style="1" customWidth="1"/>
    <col min="763" max="763" width="9.140625" style="1"/>
    <col min="764" max="764" width="8" style="1" customWidth="1"/>
    <col min="765" max="765" width="7.7109375" style="1" customWidth="1"/>
    <col min="766" max="766" width="6.5703125" style="1" customWidth="1"/>
    <col min="767" max="767" width="6.42578125" style="1" customWidth="1"/>
    <col min="768" max="768" width="7.7109375" style="1" customWidth="1"/>
    <col min="769" max="1006" width="9.140625" style="1"/>
    <col min="1007" max="1007" width="3.85546875" style="1" customWidth="1"/>
    <col min="1008" max="1008" width="2.5703125" style="1" customWidth="1"/>
    <col min="1009" max="1009" width="5.140625" style="1" customWidth="1"/>
    <col min="1010" max="1010" width="5.5703125" style="1" customWidth="1"/>
    <col min="1011" max="1011" width="24.5703125" style="1" customWidth="1"/>
    <col min="1012" max="1012" width="8.85546875" style="1" customWidth="1"/>
    <col min="1013" max="1014" width="9.140625" style="1"/>
    <col min="1015" max="1015" width="7.140625" style="1" customWidth="1"/>
    <col min="1016" max="1016" width="8.140625" style="1" customWidth="1"/>
    <col min="1017" max="1017" width="6.85546875" style="1" customWidth="1"/>
    <col min="1018" max="1018" width="6.7109375" style="1" customWidth="1"/>
    <col min="1019" max="1019" width="9.140625" style="1"/>
    <col min="1020" max="1020" width="8" style="1" customWidth="1"/>
    <col min="1021" max="1021" width="7.7109375" style="1" customWidth="1"/>
    <col min="1022" max="1022" width="6.5703125" style="1" customWidth="1"/>
    <col min="1023" max="1023" width="6.42578125" style="1" customWidth="1"/>
    <col min="1024" max="1024" width="7.7109375" style="1" customWidth="1"/>
    <col min="1025" max="1262" width="9.140625" style="1"/>
    <col min="1263" max="1263" width="3.85546875" style="1" customWidth="1"/>
    <col min="1264" max="1264" width="2.5703125" style="1" customWidth="1"/>
    <col min="1265" max="1265" width="5.140625" style="1" customWidth="1"/>
    <col min="1266" max="1266" width="5.5703125" style="1" customWidth="1"/>
    <col min="1267" max="1267" width="24.5703125" style="1" customWidth="1"/>
    <col min="1268" max="1268" width="8.85546875" style="1" customWidth="1"/>
    <col min="1269" max="1270" width="9.140625" style="1"/>
    <col min="1271" max="1271" width="7.140625" style="1" customWidth="1"/>
    <col min="1272" max="1272" width="8.140625" style="1" customWidth="1"/>
    <col min="1273" max="1273" width="6.85546875" style="1" customWidth="1"/>
    <col min="1274" max="1274" width="6.7109375" style="1" customWidth="1"/>
    <col min="1275" max="1275" width="9.140625" style="1"/>
    <col min="1276" max="1276" width="8" style="1" customWidth="1"/>
    <col min="1277" max="1277" width="7.7109375" style="1" customWidth="1"/>
    <col min="1278" max="1278" width="6.5703125" style="1" customWidth="1"/>
    <col min="1279" max="1279" width="6.42578125" style="1" customWidth="1"/>
    <col min="1280" max="1280" width="7.7109375" style="1" customWidth="1"/>
    <col min="1281" max="1518" width="9.140625" style="1"/>
    <col min="1519" max="1519" width="3.85546875" style="1" customWidth="1"/>
    <col min="1520" max="1520" width="2.5703125" style="1" customWidth="1"/>
    <col min="1521" max="1521" width="5.140625" style="1" customWidth="1"/>
    <col min="1522" max="1522" width="5.5703125" style="1" customWidth="1"/>
    <col min="1523" max="1523" width="24.5703125" style="1" customWidth="1"/>
    <col min="1524" max="1524" width="8.85546875" style="1" customWidth="1"/>
    <col min="1525" max="1526" width="9.140625" style="1"/>
    <col min="1527" max="1527" width="7.140625" style="1" customWidth="1"/>
    <col min="1528" max="1528" width="8.140625" style="1" customWidth="1"/>
    <col min="1529" max="1529" width="6.85546875" style="1" customWidth="1"/>
    <col min="1530" max="1530" width="6.7109375" style="1" customWidth="1"/>
    <col min="1531" max="1531" width="9.140625" style="1"/>
    <col min="1532" max="1532" width="8" style="1" customWidth="1"/>
    <col min="1533" max="1533" width="7.7109375" style="1" customWidth="1"/>
    <col min="1534" max="1534" width="6.5703125" style="1" customWidth="1"/>
    <col min="1535" max="1535" width="6.42578125" style="1" customWidth="1"/>
    <col min="1536" max="1536" width="7.7109375" style="1" customWidth="1"/>
    <col min="1537" max="1774" width="9.140625" style="1"/>
    <col min="1775" max="1775" width="3.85546875" style="1" customWidth="1"/>
    <col min="1776" max="1776" width="2.5703125" style="1" customWidth="1"/>
    <col min="1777" max="1777" width="5.140625" style="1" customWidth="1"/>
    <col min="1778" max="1778" width="5.5703125" style="1" customWidth="1"/>
    <col min="1779" max="1779" width="24.5703125" style="1" customWidth="1"/>
    <col min="1780" max="1780" width="8.85546875" style="1" customWidth="1"/>
    <col min="1781" max="1782" width="9.140625" style="1"/>
    <col min="1783" max="1783" width="7.140625" style="1" customWidth="1"/>
    <col min="1784" max="1784" width="8.140625" style="1" customWidth="1"/>
    <col min="1785" max="1785" width="6.85546875" style="1" customWidth="1"/>
    <col min="1786" max="1786" width="6.7109375" style="1" customWidth="1"/>
    <col min="1787" max="1787" width="9.140625" style="1"/>
    <col min="1788" max="1788" width="8" style="1" customWidth="1"/>
    <col min="1789" max="1789" width="7.7109375" style="1" customWidth="1"/>
    <col min="1790" max="1790" width="6.5703125" style="1" customWidth="1"/>
    <col min="1791" max="1791" width="6.42578125" style="1" customWidth="1"/>
    <col min="1792" max="1792" width="7.7109375" style="1" customWidth="1"/>
    <col min="1793" max="2030" width="9.140625" style="1"/>
    <col min="2031" max="2031" width="3.85546875" style="1" customWidth="1"/>
    <col min="2032" max="2032" width="2.5703125" style="1" customWidth="1"/>
    <col min="2033" max="2033" width="5.140625" style="1" customWidth="1"/>
    <col min="2034" max="2034" width="5.5703125" style="1" customWidth="1"/>
    <col min="2035" max="2035" width="24.5703125" style="1" customWidth="1"/>
    <col min="2036" max="2036" width="8.85546875" style="1" customWidth="1"/>
    <col min="2037" max="2038" width="9.140625" style="1"/>
    <col min="2039" max="2039" width="7.140625" style="1" customWidth="1"/>
    <col min="2040" max="2040" width="8.140625" style="1" customWidth="1"/>
    <col min="2041" max="2041" width="6.85546875" style="1" customWidth="1"/>
    <col min="2042" max="2042" width="6.7109375" style="1" customWidth="1"/>
    <col min="2043" max="2043" width="9.140625" style="1"/>
    <col min="2044" max="2044" width="8" style="1" customWidth="1"/>
    <col min="2045" max="2045" width="7.7109375" style="1" customWidth="1"/>
    <col min="2046" max="2046" width="6.5703125" style="1" customWidth="1"/>
    <col min="2047" max="2047" width="6.42578125" style="1" customWidth="1"/>
    <col min="2048" max="2048" width="7.7109375" style="1" customWidth="1"/>
    <col min="2049" max="2286" width="9.140625" style="1"/>
    <col min="2287" max="2287" width="3.85546875" style="1" customWidth="1"/>
    <col min="2288" max="2288" width="2.5703125" style="1" customWidth="1"/>
    <col min="2289" max="2289" width="5.140625" style="1" customWidth="1"/>
    <col min="2290" max="2290" width="5.5703125" style="1" customWidth="1"/>
    <col min="2291" max="2291" width="24.5703125" style="1" customWidth="1"/>
    <col min="2292" max="2292" width="8.85546875" style="1" customWidth="1"/>
    <col min="2293" max="2294" width="9.140625" style="1"/>
    <col min="2295" max="2295" width="7.140625" style="1" customWidth="1"/>
    <col min="2296" max="2296" width="8.140625" style="1" customWidth="1"/>
    <col min="2297" max="2297" width="6.85546875" style="1" customWidth="1"/>
    <col min="2298" max="2298" width="6.7109375" style="1" customWidth="1"/>
    <col min="2299" max="2299" width="9.140625" style="1"/>
    <col min="2300" max="2300" width="8" style="1" customWidth="1"/>
    <col min="2301" max="2301" width="7.7109375" style="1" customWidth="1"/>
    <col min="2302" max="2302" width="6.5703125" style="1" customWidth="1"/>
    <col min="2303" max="2303" width="6.42578125" style="1" customWidth="1"/>
    <col min="2304" max="2304" width="7.7109375" style="1" customWidth="1"/>
    <col min="2305" max="2542" width="9.140625" style="1"/>
    <col min="2543" max="2543" width="3.85546875" style="1" customWidth="1"/>
    <col min="2544" max="2544" width="2.5703125" style="1" customWidth="1"/>
    <col min="2545" max="2545" width="5.140625" style="1" customWidth="1"/>
    <col min="2546" max="2546" width="5.5703125" style="1" customWidth="1"/>
    <col min="2547" max="2547" width="24.5703125" style="1" customWidth="1"/>
    <col min="2548" max="2548" width="8.85546875" style="1" customWidth="1"/>
    <col min="2549" max="2550" width="9.140625" style="1"/>
    <col min="2551" max="2551" width="7.140625" style="1" customWidth="1"/>
    <col min="2552" max="2552" width="8.140625" style="1" customWidth="1"/>
    <col min="2553" max="2553" width="6.85546875" style="1" customWidth="1"/>
    <col min="2554" max="2554" width="6.7109375" style="1" customWidth="1"/>
    <col min="2555" max="2555" width="9.140625" style="1"/>
    <col min="2556" max="2556" width="8" style="1" customWidth="1"/>
    <col min="2557" max="2557" width="7.7109375" style="1" customWidth="1"/>
    <col min="2558" max="2558" width="6.5703125" style="1" customWidth="1"/>
    <col min="2559" max="2559" width="6.42578125" style="1" customWidth="1"/>
    <col min="2560" max="2560" width="7.7109375" style="1" customWidth="1"/>
    <col min="2561" max="2798" width="9.140625" style="1"/>
    <col min="2799" max="2799" width="3.85546875" style="1" customWidth="1"/>
    <col min="2800" max="2800" width="2.5703125" style="1" customWidth="1"/>
    <col min="2801" max="2801" width="5.140625" style="1" customWidth="1"/>
    <col min="2802" max="2802" width="5.5703125" style="1" customWidth="1"/>
    <col min="2803" max="2803" width="24.5703125" style="1" customWidth="1"/>
    <col min="2804" max="2804" width="8.85546875" style="1" customWidth="1"/>
    <col min="2805" max="2806" width="9.140625" style="1"/>
    <col min="2807" max="2807" width="7.140625" style="1" customWidth="1"/>
    <col min="2808" max="2808" width="8.140625" style="1" customWidth="1"/>
    <col min="2809" max="2809" width="6.85546875" style="1" customWidth="1"/>
    <col min="2810" max="2810" width="6.7109375" style="1" customWidth="1"/>
    <col min="2811" max="2811" width="9.140625" style="1"/>
    <col min="2812" max="2812" width="8" style="1" customWidth="1"/>
    <col min="2813" max="2813" width="7.7109375" style="1" customWidth="1"/>
    <col min="2814" max="2814" width="6.5703125" style="1" customWidth="1"/>
    <col min="2815" max="2815" width="6.42578125" style="1" customWidth="1"/>
    <col min="2816" max="2816" width="7.7109375" style="1" customWidth="1"/>
    <col min="2817" max="3054" width="9.140625" style="1"/>
    <col min="3055" max="3055" width="3.85546875" style="1" customWidth="1"/>
    <col min="3056" max="3056" width="2.5703125" style="1" customWidth="1"/>
    <col min="3057" max="3057" width="5.140625" style="1" customWidth="1"/>
    <col min="3058" max="3058" width="5.5703125" style="1" customWidth="1"/>
    <col min="3059" max="3059" width="24.5703125" style="1" customWidth="1"/>
    <col min="3060" max="3060" width="8.85546875" style="1" customWidth="1"/>
    <col min="3061" max="3062" width="9.140625" style="1"/>
    <col min="3063" max="3063" width="7.140625" style="1" customWidth="1"/>
    <col min="3064" max="3064" width="8.140625" style="1" customWidth="1"/>
    <col min="3065" max="3065" width="6.85546875" style="1" customWidth="1"/>
    <col min="3066" max="3066" width="6.7109375" style="1" customWidth="1"/>
    <col min="3067" max="3067" width="9.140625" style="1"/>
    <col min="3068" max="3068" width="8" style="1" customWidth="1"/>
    <col min="3069" max="3069" width="7.7109375" style="1" customWidth="1"/>
    <col min="3070" max="3070" width="6.5703125" style="1" customWidth="1"/>
    <col min="3071" max="3071" width="6.42578125" style="1" customWidth="1"/>
    <col min="3072" max="3072" width="7.7109375" style="1" customWidth="1"/>
    <col min="3073" max="3310" width="9.140625" style="1"/>
    <col min="3311" max="3311" width="3.85546875" style="1" customWidth="1"/>
    <col min="3312" max="3312" width="2.5703125" style="1" customWidth="1"/>
    <col min="3313" max="3313" width="5.140625" style="1" customWidth="1"/>
    <col min="3314" max="3314" width="5.5703125" style="1" customWidth="1"/>
    <col min="3315" max="3315" width="24.5703125" style="1" customWidth="1"/>
    <col min="3316" max="3316" width="8.85546875" style="1" customWidth="1"/>
    <col min="3317" max="3318" width="9.140625" style="1"/>
    <col min="3319" max="3319" width="7.140625" style="1" customWidth="1"/>
    <col min="3320" max="3320" width="8.140625" style="1" customWidth="1"/>
    <col min="3321" max="3321" width="6.85546875" style="1" customWidth="1"/>
    <col min="3322" max="3322" width="6.7109375" style="1" customWidth="1"/>
    <col min="3323" max="3323" width="9.140625" style="1"/>
    <col min="3324" max="3324" width="8" style="1" customWidth="1"/>
    <col min="3325" max="3325" width="7.7109375" style="1" customWidth="1"/>
    <col min="3326" max="3326" width="6.5703125" style="1" customWidth="1"/>
    <col min="3327" max="3327" width="6.42578125" style="1" customWidth="1"/>
    <col min="3328" max="3328" width="7.7109375" style="1" customWidth="1"/>
    <col min="3329" max="3566" width="9.140625" style="1"/>
    <col min="3567" max="3567" width="3.85546875" style="1" customWidth="1"/>
    <col min="3568" max="3568" width="2.5703125" style="1" customWidth="1"/>
    <col min="3569" max="3569" width="5.140625" style="1" customWidth="1"/>
    <col min="3570" max="3570" width="5.5703125" style="1" customWidth="1"/>
    <col min="3571" max="3571" width="24.5703125" style="1" customWidth="1"/>
    <col min="3572" max="3572" width="8.85546875" style="1" customWidth="1"/>
    <col min="3573" max="3574" width="9.140625" style="1"/>
    <col min="3575" max="3575" width="7.140625" style="1" customWidth="1"/>
    <col min="3576" max="3576" width="8.140625" style="1" customWidth="1"/>
    <col min="3577" max="3577" width="6.85546875" style="1" customWidth="1"/>
    <col min="3578" max="3578" width="6.7109375" style="1" customWidth="1"/>
    <col min="3579" max="3579" width="9.140625" style="1"/>
    <col min="3580" max="3580" width="8" style="1" customWidth="1"/>
    <col min="3581" max="3581" width="7.7109375" style="1" customWidth="1"/>
    <col min="3582" max="3582" width="6.5703125" style="1" customWidth="1"/>
    <col min="3583" max="3583" width="6.42578125" style="1" customWidth="1"/>
    <col min="3584" max="3584" width="7.7109375" style="1" customWidth="1"/>
    <col min="3585" max="3822" width="9.140625" style="1"/>
    <col min="3823" max="3823" width="3.85546875" style="1" customWidth="1"/>
    <col min="3824" max="3824" width="2.5703125" style="1" customWidth="1"/>
    <col min="3825" max="3825" width="5.140625" style="1" customWidth="1"/>
    <col min="3826" max="3826" width="5.5703125" style="1" customWidth="1"/>
    <col min="3827" max="3827" width="24.5703125" style="1" customWidth="1"/>
    <col min="3828" max="3828" width="8.85546875" style="1" customWidth="1"/>
    <col min="3829" max="3830" width="9.140625" style="1"/>
    <col min="3831" max="3831" width="7.140625" style="1" customWidth="1"/>
    <col min="3832" max="3832" width="8.140625" style="1" customWidth="1"/>
    <col min="3833" max="3833" width="6.85546875" style="1" customWidth="1"/>
    <col min="3834" max="3834" width="6.7109375" style="1" customWidth="1"/>
    <col min="3835" max="3835" width="9.140625" style="1"/>
    <col min="3836" max="3836" width="8" style="1" customWidth="1"/>
    <col min="3837" max="3837" width="7.7109375" style="1" customWidth="1"/>
    <col min="3838" max="3838" width="6.5703125" style="1" customWidth="1"/>
    <col min="3839" max="3839" width="6.42578125" style="1" customWidth="1"/>
    <col min="3840" max="3840" width="7.7109375" style="1" customWidth="1"/>
    <col min="3841" max="4078" width="9.140625" style="1"/>
    <col min="4079" max="4079" width="3.85546875" style="1" customWidth="1"/>
    <col min="4080" max="4080" width="2.5703125" style="1" customWidth="1"/>
    <col min="4081" max="4081" width="5.140625" style="1" customWidth="1"/>
    <col min="4082" max="4082" width="5.5703125" style="1" customWidth="1"/>
    <col min="4083" max="4083" width="24.5703125" style="1" customWidth="1"/>
    <col min="4084" max="4084" width="8.85546875" style="1" customWidth="1"/>
    <col min="4085" max="4086" width="9.140625" style="1"/>
    <col min="4087" max="4087" width="7.140625" style="1" customWidth="1"/>
    <col min="4088" max="4088" width="8.140625" style="1" customWidth="1"/>
    <col min="4089" max="4089" width="6.85546875" style="1" customWidth="1"/>
    <col min="4090" max="4090" width="6.7109375" style="1" customWidth="1"/>
    <col min="4091" max="4091" width="9.140625" style="1"/>
    <col min="4092" max="4092" width="8" style="1" customWidth="1"/>
    <col min="4093" max="4093" width="7.7109375" style="1" customWidth="1"/>
    <col min="4094" max="4094" width="6.5703125" style="1" customWidth="1"/>
    <col min="4095" max="4095" width="6.42578125" style="1" customWidth="1"/>
    <col min="4096" max="4096" width="7.7109375" style="1" customWidth="1"/>
    <col min="4097" max="4334" width="9.140625" style="1"/>
    <col min="4335" max="4335" width="3.85546875" style="1" customWidth="1"/>
    <col min="4336" max="4336" width="2.5703125" style="1" customWidth="1"/>
    <col min="4337" max="4337" width="5.140625" style="1" customWidth="1"/>
    <col min="4338" max="4338" width="5.5703125" style="1" customWidth="1"/>
    <col min="4339" max="4339" width="24.5703125" style="1" customWidth="1"/>
    <col min="4340" max="4340" width="8.85546875" style="1" customWidth="1"/>
    <col min="4341" max="4342" width="9.140625" style="1"/>
    <col min="4343" max="4343" width="7.140625" style="1" customWidth="1"/>
    <col min="4344" max="4344" width="8.140625" style="1" customWidth="1"/>
    <col min="4345" max="4345" width="6.85546875" style="1" customWidth="1"/>
    <col min="4346" max="4346" width="6.7109375" style="1" customWidth="1"/>
    <col min="4347" max="4347" width="9.140625" style="1"/>
    <col min="4348" max="4348" width="8" style="1" customWidth="1"/>
    <col min="4349" max="4349" width="7.7109375" style="1" customWidth="1"/>
    <col min="4350" max="4350" width="6.5703125" style="1" customWidth="1"/>
    <col min="4351" max="4351" width="6.42578125" style="1" customWidth="1"/>
    <col min="4352" max="4352" width="7.7109375" style="1" customWidth="1"/>
    <col min="4353" max="4590" width="9.140625" style="1"/>
    <col min="4591" max="4591" width="3.85546875" style="1" customWidth="1"/>
    <col min="4592" max="4592" width="2.5703125" style="1" customWidth="1"/>
    <col min="4593" max="4593" width="5.140625" style="1" customWidth="1"/>
    <col min="4594" max="4594" width="5.5703125" style="1" customWidth="1"/>
    <col min="4595" max="4595" width="24.5703125" style="1" customWidth="1"/>
    <col min="4596" max="4596" width="8.85546875" style="1" customWidth="1"/>
    <col min="4597" max="4598" width="9.140625" style="1"/>
    <col min="4599" max="4599" width="7.140625" style="1" customWidth="1"/>
    <col min="4600" max="4600" width="8.140625" style="1" customWidth="1"/>
    <col min="4601" max="4601" width="6.85546875" style="1" customWidth="1"/>
    <col min="4602" max="4602" width="6.7109375" style="1" customWidth="1"/>
    <col min="4603" max="4603" width="9.140625" style="1"/>
    <col min="4604" max="4604" width="8" style="1" customWidth="1"/>
    <col min="4605" max="4605" width="7.7109375" style="1" customWidth="1"/>
    <col min="4606" max="4606" width="6.5703125" style="1" customWidth="1"/>
    <col min="4607" max="4607" width="6.42578125" style="1" customWidth="1"/>
    <col min="4608" max="4608" width="7.7109375" style="1" customWidth="1"/>
    <col min="4609" max="4846" width="9.140625" style="1"/>
    <col min="4847" max="4847" width="3.85546875" style="1" customWidth="1"/>
    <col min="4848" max="4848" width="2.5703125" style="1" customWidth="1"/>
    <col min="4849" max="4849" width="5.140625" style="1" customWidth="1"/>
    <col min="4850" max="4850" width="5.5703125" style="1" customWidth="1"/>
    <col min="4851" max="4851" width="24.5703125" style="1" customWidth="1"/>
    <col min="4852" max="4852" width="8.85546875" style="1" customWidth="1"/>
    <col min="4853" max="4854" width="9.140625" style="1"/>
    <col min="4855" max="4855" width="7.140625" style="1" customWidth="1"/>
    <col min="4856" max="4856" width="8.140625" style="1" customWidth="1"/>
    <col min="4857" max="4857" width="6.85546875" style="1" customWidth="1"/>
    <col min="4858" max="4858" width="6.7109375" style="1" customWidth="1"/>
    <col min="4859" max="4859" width="9.140625" style="1"/>
    <col min="4860" max="4860" width="8" style="1" customWidth="1"/>
    <col min="4861" max="4861" width="7.7109375" style="1" customWidth="1"/>
    <col min="4862" max="4862" width="6.5703125" style="1" customWidth="1"/>
    <col min="4863" max="4863" width="6.42578125" style="1" customWidth="1"/>
    <col min="4864" max="4864" width="7.7109375" style="1" customWidth="1"/>
    <col min="4865" max="5102" width="9.140625" style="1"/>
    <col min="5103" max="5103" width="3.85546875" style="1" customWidth="1"/>
    <col min="5104" max="5104" width="2.5703125" style="1" customWidth="1"/>
    <col min="5105" max="5105" width="5.140625" style="1" customWidth="1"/>
    <col min="5106" max="5106" width="5.5703125" style="1" customWidth="1"/>
    <col min="5107" max="5107" width="24.5703125" style="1" customWidth="1"/>
    <col min="5108" max="5108" width="8.85546875" style="1" customWidth="1"/>
    <col min="5109" max="5110" width="9.140625" style="1"/>
    <col min="5111" max="5111" width="7.140625" style="1" customWidth="1"/>
    <col min="5112" max="5112" width="8.140625" style="1" customWidth="1"/>
    <col min="5113" max="5113" width="6.85546875" style="1" customWidth="1"/>
    <col min="5114" max="5114" width="6.7109375" style="1" customWidth="1"/>
    <col min="5115" max="5115" width="9.140625" style="1"/>
    <col min="5116" max="5116" width="8" style="1" customWidth="1"/>
    <col min="5117" max="5117" width="7.7109375" style="1" customWidth="1"/>
    <col min="5118" max="5118" width="6.5703125" style="1" customWidth="1"/>
    <col min="5119" max="5119" width="6.42578125" style="1" customWidth="1"/>
    <col min="5120" max="5120" width="7.7109375" style="1" customWidth="1"/>
    <col min="5121" max="5358" width="9.140625" style="1"/>
    <col min="5359" max="5359" width="3.85546875" style="1" customWidth="1"/>
    <col min="5360" max="5360" width="2.5703125" style="1" customWidth="1"/>
    <col min="5361" max="5361" width="5.140625" style="1" customWidth="1"/>
    <col min="5362" max="5362" width="5.5703125" style="1" customWidth="1"/>
    <col min="5363" max="5363" width="24.5703125" style="1" customWidth="1"/>
    <col min="5364" max="5364" width="8.85546875" style="1" customWidth="1"/>
    <col min="5365" max="5366" width="9.140625" style="1"/>
    <col min="5367" max="5367" width="7.140625" style="1" customWidth="1"/>
    <col min="5368" max="5368" width="8.140625" style="1" customWidth="1"/>
    <col min="5369" max="5369" width="6.85546875" style="1" customWidth="1"/>
    <col min="5370" max="5370" width="6.7109375" style="1" customWidth="1"/>
    <col min="5371" max="5371" width="9.140625" style="1"/>
    <col min="5372" max="5372" width="8" style="1" customWidth="1"/>
    <col min="5373" max="5373" width="7.7109375" style="1" customWidth="1"/>
    <col min="5374" max="5374" width="6.5703125" style="1" customWidth="1"/>
    <col min="5375" max="5375" width="6.42578125" style="1" customWidth="1"/>
    <col min="5376" max="5376" width="7.7109375" style="1" customWidth="1"/>
    <col min="5377" max="5614" width="9.140625" style="1"/>
    <col min="5615" max="5615" width="3.85546875" style="1" customWidth="1"/>
    <col min="5616" max="5616" width="2.5703125" style="1" customWidth="1"/>
    <col min="5617" max="5617" width="5.140625" style="1" customWidth="1"/>
    <col min="5618" max="5618" width="5.5703125" style="1" customWidth="1"/>
    <col min="5619" max="5619" width="24.5703125" style="1" customWidth="1"/>
    <col min="5620" max="5620" width="8.85546875" style="1" customWidth="1"/>
    <col min="5621" max="5622" width="9.140625" style="1"/>
    <col min="5623" max="5623" width="7.140625" style="1" customWidth="1"/>
    <col min="5624" max="5624" width="8.140625" style="1" customWidth="1"/>
    <col min="5625" max="5625" width="6.85546875" style="1" customWidth="1"/>
    <col min="5626" max="5626" width="6.7109375" style="1" customWidth="1"/>
    <col min="5627" max="5627" width="9.140625" style="1"/>
    <col min="5628" max="5628" width="8" style="1" customWidth="1"/>
    <col min="5629" max="5629" width="7.7109375" style="1" customWidth="1"/>
    <col min="5630" max="5630" width="6.5703125" style="1" customWidth="1"/>
    <col min="5631" max="5631" width="6.42578125" style="1" customWidth="1"/>
    <col min="5632" max="5632" width="7.7109375" style="1" customWidth="1"/>
    <col min="5633" max="5870" width="9.140625" style="1"/>
    <col min="5871" max="5871" width="3.85546875" style="1" customWidth="1"/>
    <col min="5872" max="5872" width="2.5703125" style="1" customWidth="1"/>
    <col min="5873" max="5873" width="5.140625" style="1" customWidth="1"/>
    <col min="5874" max="5874" width="5.5703125" style="1" customWidth="1"/>
    <col min="5875" max="5875" width="24.5703125" style="1" customWidth="1"/>
    <col min="5876" max="5876" width="8.85546875" style="1" customWidth="1"/>
    <col min="5877" max="5878" width="9.140625" style="1"/>
    <col min="5879" max="5879" width="7.140625" style="1" customWidth="1"/>
    <col min="5880" max="5880" width="8.140625" style="1" customWidth="1"/>
    <col min="5881" max="5881" width="6.85546875" style="1" customWidth="1"/>
    <col min="5882" max="5882" width="6.7109375" style="1" customWidth="1"/>
    <col min="5883" max="5883" width="9.140625" style="1"/>
    <col min="5884" max="5884" width="8" style="1" customWidth="1"/>
    <col min="5885" max="5885" width="7.7109375" style="1" customWidth="1"/>
    <col min="5886" max="5886" width="6.5703125" style="1" customWidth="1"/>
    <col min="5887" max="5887" width="6.42578125" style="1" customWidth="1"/>
    <col min="5888" max="5888" width="7.7109375" style="1" customWidth="1"/>
    <col min="5889" max="6126" width="9.140625" style="1"/>
    <col min="6127" max="6127" width="3.85546875" style="1" customWidth="1"/>
    <col min="6128" max="6128" width="2.5703125" style="1" customWidth="1"/>
    <col min="6129" max="6129" width="5.140625" style="1" customWidth="1"/>
    <col min="6130" max="6130" width="5.5703125" style="1" customWidth="1"/>
    <col min="6131" max="6131" width="24.5703125" style="1" customWidth="1"/>
    <col min="6132" max="6132" width="8.85546875" style="1" customWidth="1"/>
    <col min="6133" max="6134" width="9.140625" style="1"/>
    <col min="6135" max="6135" width="7.140625" style="1" customWidth="1"/>
    <col min="6136" max="6136" width="8.140625" style="1" customWidth="1"/>
    <col min="6137" max="6137" width="6.85546875" style="1" customWidth="1"/>
    <col min="6138" max="6138" width="6.7109375" style="1" customWidth="1"/>
    <col min="6139" max="6139" width="9.140625" style="1"/>
    <col min="6140" max="6140" width="8" style="1" customWidth="1"/>
    <col min="6141" max="6141" width="7.7109375" style="1" customWidth="1"/>
    <col min="6142" max="6142" width="6.5703125" style="1" customWidth="1"/>
    <col min="6143" max="6143" width="6.42578125" style="1" customWidth="1"/>
    <col min="6144" max="6144" width="7.7109375" style="1" customWidth="1"/>
    <col min="6145" max="6382" width="9.140625" style="1"/>
    <col min="6383" max="6383" width="3.85546875" style="1" customWidth="1"/>
    <col min="6384" max="6384" width="2.5703125" style="1" customWidth="1"/>
    <col min="6385" max="6385" width="5.140625" style="1" customWidth="1"/>
    <col min="6386" max="6386" width="5.5703125" style="1" customWidth="1"/>
    <col min="6387" max="6387" width="24.5703125" style="1" customWidth="1"/>
    <col min="6388" max="6388" width="8.85546875" style="1" customWidth="1"/>
    <col min="6389" max="6390" width="9.140625" style="1"/>
    <col min="6391" max="6391" width="7.140625" style="1" customWidth="1"/>
    <col min="6392" max="6392" width="8.140625" style="1" customWidth="1"/>
    <col min="6393" max="6393" width="6.85546875" style="1" customWidth="1"/>
    <col min="6394" max="6394" width="6.7109375" style="1" customWidth="1"/>
    <col min="6395" max="6395" width="9.140625" style="1"/>
    <col min="6396" max="6396" width="8" style="1" customWidth="1"/>
    <col min="6397" max="6397" width="7.7109375" style="1" customWidth="1"/>
    <col min="6398" max="6398" width="6.5703125" style="1" customWidth="1"/>
    <col min="6399" max="6399" width="6.42578125" style="1" customWidth="1"/>
    <col min="6400" max="6400" width="7.7109375" style="1" customWidth="1"/>
    <col min="6401" max="6638" width="9.140625" style="1"/>
    <col min="6639" max="6639" width="3.85546875" style="1" customWidth="1"/>
    <col min="6640" max="6640" width="2.5703125" style="1" customWidth="1"/>
    <col min="6641" max="6641" width="5.140625" style="1" customWidth="1"/>
    <col min="6642" max="6642" width="5.5703125" style="1" customWidth="1"/>
    <col min="6643" max="6643" width="24.5703125" style="1" customWidth="1"/>
    <col min="6644" max="6644" width="8.85546875" style="1" customWidth="1"/>
    <col min="6645" max="6646" width="9.140625" style="1"/>
    <col min="6647" max="6647" width="7.140625" style="1" customWidth="1"/>
    <col min="6648" max="6648" width="8.140625" style="1" customWidth="1"/>
    <col min="6649" max="6649" width="6.85546875" style="1" customWidth="1"/>
    <col min="6650" max="6650" width="6.7109375" style="1" customWidth="1"/>
    <col min="6651" max="6651" width="9.140625" style="1"/>
    <col min="6652" max="6652" width="8" style="1" customWidth="1"/>
    <col min="6653" max="6653" width="7.7109375" style="1" customWidth="1"/>
    <col min="6654" max="6654" width="6.5703125" style="1" customWidth="1"/>
    <col min="6655" max="6655" width="6.42578125" style="1" customWidth="1"/>
    <col min="6656" max="6656" width="7.7109375" style="1" customWidth="1"/>
    <col min="6657" max="6894" width="9.140625" style="1"/>
    <col min="6895" max="6895" width="3.85546875" style="1" customWidth="1"/>
    <col min="6896" max="6896" width="2.5703125" style="1" customWidth="1"/>
    <col min="6897" max="6897" width="5.140625" style="1" customWidth="1"/>
    <col min="6898" max="6898" width="5.5703125" style="1" customWidth="1"/>
    <col min="6899" max="6899" width="24.5703125" style="1" customWidth="1"/>
    <col min="6900" max="6900" width="8.85546875" style="1" customWidth="1"/>
    <col min="6901" max="6902" width="9.140625" style="1"/>
    <col min="6903" max="6903" width="7.140625" style="1" customWidth="1"/>
    <col min="6904" max="6904" width="8.140625" style="1" customWidth="1"/>
    <col min="6905" max="6905" width="6.85546875" style="1" customWidth="1"/>
    <col min="6906" max="6906" width="6.7109375" style="1" customWidth="1"/>
    <col min="6907" max="6907" width="9.140625" style="1"/>
    <col min="6908" max="6908" width="8" style="1" customWidth="1"/>
    <col min="6909" max="6909" width="7.7109375" style="1" customWidth="1"/>
    <col min="6910" max="6910" width="6.5703125" style="1" customWidth="1"/>
    <col min="6911" max="6911" width="6.42578125" style="1" customWidth="1"/>
    <col min="6912" max="6912" width="7.7109375" style="1" customWidth="1"/>
    <col min="6913" max="7150" width="9.140625" style="1"/>
    <col min="7151" max="7151" width="3.85546875" style="1" customWidth="1"/>
    <col min="7152" max="7152" width="2.5703125" style="1" customWidth="1"/>
    <col min="7153" max="7153" width="5.140625" style="1" customWidth="1"/>
    <col min="7154" max="7154" width="5.5703125" style="1" customWidth="1"/>
    <col min="7155" max="7155" width="24.5703125" style="1" customWidth="1"/>
    <col min="7156" max="7156" width="8.85546875" style="1" customWidth="1"/>
    <col min="7157" max="7158" width="9.140625" style="1"/>
    <col min="7159" max="7159" width="7.140625" style="1" customWidth="1"/>
    <col min="7160" max="7160" width="8.140625" style="1" customWidth="1"/>
    <col min="7161" max="7161" width="6.85546875" style="1" customWidth="1"/>
    <col min="7162" max="7162" width="6.7109375" style="1" customWidth="1"/>
    <col min="7163" max="7163" width="9.140625" style="1"/>
    <col min="7164" max="7164" width="8" style="1" customWidth="1"/>
    <col min="7165" max="7165" width="7.7109375" style="1" customWidth="1"/>
    <col min="7166" max="7166" width="6.5703125" style="1" customWidth="1"/>
    <col min="7167" max="7167" width="6.42578125" style="1" customWidth="1"/>
    <col min="7168" max="7168" width="7.7109375" style="1" customWidth="1"/>
    <col min="7169" max="7406" width="9.140625" style="1"/>
    <col min="7407" max="7407" width="3.85546875" style="1" customWidth="1"/>
    <col min="7408" max="7408" width="2.5703125" style="1" customWidth="1"/>
    <col min="7409" max="7409" width="5.140625" style="1" customWidth="1"/>
    <col min="7410" max="7410" width="5.5703125" style="1" customWidth="1"/>
    <col min="7411" max="7411" width="24.5703125" style="1" customWidth="1"/>
    <col min="7412" max="7412" width="8.85546875" style="1" customWidth="1"/>
    <col min="7413" max="7414" width="9.140625" style="1"/>
    <col min="7415" max="7415" width="7.140625" style="1" customWidth="1"/>
    <col min="7416" max="7416" width="8.140625" style="1" customWidth="1"/>
    <col min="7417" max="7417" width="6.85546875" style="1" customWidth="1"/>
    <col min="7418" max="7418" width="6.7109375" style="1" customWidth="1"/>
    <col min="7419" max="7419" width="9.140625" style="1"/>
    <col min="7420" max="7420" width="8" style="1" customWidth="1"/>
    <col min="7421" max="7421" width="7.7109375" style="1" customWidth="1"/>
    <col min="7422" max="7422" width="6.5703125" style="1" customWidth="1"/>
    <col min="7423" max="7423" width="6.42578125" style="1" customWidth="1"/>
    <col min="7424" max="7424" width="7.7109375" style="1" customWidth="1"/>
    <col min="7425" max="7662" width="9.140625" style="1"/>
    <col min="7663" max="7663" width="3.85546875" style="1" customWidth="1"/>
    <col min="7664" max="7664" width="2.5703125" style="1" customWidth="1"/>
    <col min="7665" max="7665" width="5.140625" style="1" customWidth="1"/>
    <col min="7666" max="7666" width="5.5703125" style="1" customWidth="1"/>
    <col min="7667" max="7667" width="24.5703125" style="1" customWidth="1"/>
    <col min="7668" max="7668" width="8.85546875" style="1" customWidth="1"/>
    <col min="7669" max="7670" width="9.140625" style="1"/>
    <col min="7671" max="7671" width="7.140625" style="1" customWidth="1"/>
    <col min="7672" max="7672" width="8.140625" style="1" customWidth="1"/>
    <col min="7673" max="7673" width="6.85546875" style="1" customWidth="1"/>
    <col min="7674" max="7674" width="6.7109375" style="1" customWidth="1"/>
    <col min="7675" max="7675" width="9.140625" style="1"/>
    <col min="7676" max="7676" width="8" style="1" customWidth="1"/>
    <col min="7677" max="7677" width="7.7109375" style="1" customWidth="1"/>
    <col min="7678" max="7678" width="6.5703125" style="1" customWidth="1"/>
    <col min="7679" max="7679" width="6.42578125" style="1" customWidth="1"/>
    <col min="7680" max="7680" width="7.7109375" style="1" customWidth="1"/>
    <col min="7681" max="7918" width="9.140625" style="1"/>
    <col min="7919" max="7919" width="3.85546875" style="1" customWidth="1"/>
    <col min="7920" max="7920" width="2.5703125" style="1" customWidth="1"/>
    <col min="7921" max="7921" width="5.140625" style="1" customWidth="1"/>
    <col min="7922" max="7922" width="5.5703125" style="1" customWidth="1"/>
    <col min="7923" max="7923" width="24.5703125" style="1" customWidth="1"/>
    <col min="7924" max="7924" width="8.85546875" style="1" customWidth="1"/>
    <col min="7925" max="7926" width="9.140625" style="1"/>
    <col min="7927" max="7927" width="7.140625" style="1" customWidth="1"/>
    <col min="7928" max="7928" width="8.140625" style="1" customWidth="1"/>
    <col min="7929" max="7929" width="6.85546875" style="1" customWidth="1"/>
    <col min="7930" max="7930" width="6.7109375" style="1" customWidth="1"/>
    <col min="7931" max="7931" width="9.140625" style="1"/>
    <col min="7932" max="7932" width="8" style="1" customWidth="1"/>
    <col min="7933" max="7933" width="7.7109375" style="1" customWidth="1"/>
    <col min="7934" max="7934" width="6.5703125" style="1" customWidth="1"/>
    <col min="7935" max="7935" width="6.42578125" style="1" customWidth="1"/>
    <col min="7936" max="7936" width="7.7109375" style="1" customWidth="1"/>
    <col min="7937" max="8174" width="9.140625" style="1"/>
    <col min="8175" max="8175" width="3.85546875" style="1" customWidth="1"/>
    <col min="8176" max="8176" width="2.5703125" style="1" customWidth="1"/>
    <col min="8177" max="8177" width="5.140625" style="1" customWidth="1"/>
    <col min="8178" max="8178" width="5.5703125" style="1" customWidth="1"/>
    <col min="8179" max="8179" width="24.5703125" style="1" customWidth="1"/>
    <col min="8180" max="8180" width="8.85546875" style="1" customWidth="1"/>
    <col min="8181" max="8182" width="9.140625" style="1"/>
    <col min="8183" max="8183" width="7.140625" style="1" customWidth="1"/>
    <col min="8184" max="8184" width="8.140625" style="1" customWidth="1"/>
    <col min="8185" max="8185" width="6.85546875" style="1" customWidth="1"/>
    <col min="8186" max="8186" width="6.7109375" style="1" customWidth="1"/>
    <col min="8187" max="8187" width="9.140625" style="1"/>
    <col min="8188" max="8188" width="8" style="1" customWidth="1"/>
    <col min="8189" max="8189" width="7.7109375" style="1" customWidth="1"/>
    <col min="8190" max="8190" width="6.5703125" style="1" customWidth="1"/>
    <col min="8191" max="8191" width="6.42578125" style="1" customWidth="1"/>
    <col min="8192" max="8192" width="7.7109375" style="1" customWidth="1"/>
    <col min="8193" max="8430" width="9.140625" style="1"/>
    <col min="8431" max="8431" width="3.85546875" style="1" customWidth="1"/>
    <col min="8432" max="8432" width="2.5703125" style="1" customWidth="1"/>
    <col min="8433" max="8433" width="5.140625" style="1" customWidth="1"/>
    <col min="8434" max="8434" width="5.5703125" style="1" customWidth="1"/>
    <col min="8435" max="8435" width="24.5703125" style="1" customWidth="1"/>
    <col min="8436" max="8436" width="8.85546875" style="1" customWidth="1"/>
    <col min="8437" max="8438" width="9.140625" style="1"/>
    <col min="8439" max="8439" width="7.140625" style="1" customWidth="1"/>
    <col min="8440" max="8440" width="8.140625" style="1" customWidth="1"/>
    <col min="8441" max="8441" width="6.85546875" style="1" customWidth="1"/>
    <col min="8442" max="8442" width="6.7109375" style="1" customWidth="1"/>
    <col min="8443" max="8443" width="9.140625" style="1"/>
    <col min="8444" max="8444" width="8" style="1" customWidth="1"/>
    <col min="8445" max="8445" width="7.7109375" style="1" customWidth="1"/>
    <col min="8446" max="8446" width="6.5703125" style="1" customWidth="1"/>
    <col min="8447" max="8447" width="6.42578125" style="1" customWidth="1"/>
    <col min="8448" max="8448" width="7.7109375" style="1" customWidth="1"/>
    <col min="8449" max="8686" width="9.140625" style="1"/>
    <col min="8687" max="8687" width="3.85546875" style="1" customWidth="1"/>
    <col min="8688" max="8688" width="2.5703125" style="1" customWidth="1"/>
    <col min="8689" max="8689" width="5.140625" style="1" customWidth="1"/>
    <col min="8690" max="8690" width="5.5703125" style="1" customWidth="1"/>
    <col min="8691" max="8691" width="24.5703125" style="1" customWidth="1"/>
    <col min="8692" max="8692" width="8.85546875" style="1" customWidth="1"/>
    <col min="8693" max="8694" width="9.140625" style="1"/>
    <col min="8695" max="8695" width="7.140625" style="1" customWidth="1"/>
    <col min="8696" max="8696" width="8.140625" style="1" customWidth="1"/>
    <col min="8697" max="8697" width="6.85546875" style="1" customWidth="1"/>
    <col min="8698" max="8698" width="6.7109375" style="1" customWidth="1"/>
    <col min="8699" max="8699" width="9.140625" style="1"/>
    <col min="8700" max="8700" width="8" style="1" customWidth="1"/>
    <col min="8701" max="8701" width="7.7109375" style="1" customWidth="1"/>
    <col min="8702" max="8702" width="6.5703125" style="1" customWidth="1"/>
    <col min="8703" max="8703" width="6.42578125" style="1" customWidth="1"/>
    <col min="8704" max="8704" width="7.7109375" style="1" customWidth="1"/>
    <col min="8705" max="8942" width="9.140625" style="1"/>
    <col min="8943" max="8943" width="3.85546875" style="1" customWidth="1"/>
    <col min="8944" max="8944" width="2.5703125" style="1" customWidth="1"/>
    <col min="8945" max="8945" width="5.140625" style="1" customWidth="1"/>
    <col min="8946" max="8946" width="5.5703125" style="1" customWidth="1"/>
    <col min="8947" max="8947" width="24.5703125" style="1" customWidth="1"/>
    <col min="8948" max="8948" width="8.85546875" style="1" customWidth="1"/>
    <col min="8949" max="8950" width="9.140625" style="1"/>
    <col min="8951" max="8951" width="7.140625" style="1" customWidth="1"/>
    <col min="8952" max="8952" width="8.140625" style="1" customWidth="1"/>
    <col min="8953" max="8953" width="6.85546875" style="1" customWidth="1"/>
    <col min="8954" max="8954" width="6.7109375" style="1" customWidth="1"/>
    <col min="8955" max="8955" width="9.140625" style="1"/>
    <col min="8956" max="8956" width="8" style="1" customWidth="1"/>
    <col min="8957" max="8957" width="7.7109375" style="1" customWidth="1"/>
    <col min="8958" max="8958" width="6.5703125" style="1" customWidth="1"/>
    <col min="8959" max="8959" width="6.42578125" style="1" customWidth="1"/>
    <col min="8960" max="8960" width="7.7109375" style="1" customWidth="1"/>
    <col min="8961" max="9198" width="9.140625" style="1"/>
    <col min="9199" max="9199" width="3.85546875" style="1" customWidth="1"/>
    <col min="9200" max="9200" width="2.5703125" style="1" customWidth="1"/>
    <col min="9201" max="9201" width="5.140625" style="1" customWidth="1"/>
    <col min="9202" max="9202" width="5.5703125" style="1" customWidth="1"/>
    <col min="9203" max="9203" width="24.5703125" style="1" customWidth="1"/>
    <col min="9204" max="9204" width="8.85546875" style="1" customWidth="1"/>
    <col min="9205" max="9206" width="9.140625" style="1"/>
    <col min="9207" max="9207" width="7.140625" style="1" customWidth="1"/>
    <col min="9208" max="9208" width="8.140625" style="1" customWidth="1"/>
    <col min="9209" max="9209" width="6.85546875" style="1" customWidth="1"/>
    <col min="9210" max="9210" width="6.7109375" style="1" customWidth="1"/>
    <col min="9211" max="9211" width="9.140625" style="1"/>
    <col min="9212" max="9212" width="8" style="1" customWidth="1"/>
    <col min="9213" max="9213" width="7.7109375" style="1" customWidth="1"/>
    <col min="9214" max="9214" width="6.5703125" style="1" customWidth="1"/>
    <col min="9215" max="9215" width="6.42578125" style="1" customWidth="1"/>
    <col min="9216" max="9216" width="7.7109375" style="1" customWidth="1"/>
    <col min="9217" max="9454" width="9.140625" style="1"/>
    <col min="9455" max="9455" width="3.85546875" style="1" customWidth="1"/>
    <col min="9456" max="9456" width="2.5703125" style="1" customWidth="1"/>
    <col min="9457" max="9457" width="5.140625" style="1" customWidth="1"/>
    <col min="9458" max="9458" width="5.5703125" style="1" customWidth="1"/>
    <col min="9459" max="9459" width="24.5703125" style="1" customWidth="1"/>
    <col min="9460" max="9460" width="8.85546875" style="1" customWidth="1"/>
    <col min="9461" max="9462" width="9.140625" style="1"/>
    <col min="9463" max="9463" width="7.140625" style="1" customWidth="1"/>
    <col min="9464" max="9464" width="8.140625" style="1" customWidth="1"/>
    <col min="9465" max="9465" width="6.85546875" style="1" customWidth="1"/>
    <col min="9466" max="9466" width="6.7109375" style="1" customWidth="1"/>
    <col min="9467" max="9467" width="9.140625" style="1"/>
    <col min="9468" max="9468" width="8" style="1" customWidth="1"/>
    <col min="9469" max="9469" width="7.7109375" style="1" customWidth="1"/>
    <col min="9470" max="9470" width="6.5703125" style="1" customWidth="1"/>
    <col min="9471" max="9471" width="6.42578125" style="1" customWidth="1"/>
    <col min="9472" max="9472" width="7.7109375" style="1" customWidth="1"/>
    <col min="9473" max="9710" width="9.140625" style="1"/>
    <col min="9711" max="9711" width="3.85546875" style="1" customWidth="1"/>
    <col min="9712" max="9712" width="2.5703125" style="1" customWidth="1"/>
    <col min="9713" max="9713" width="5.140625" style="1" customWidth="1"/>
    <col min="9714" max="9714" width="5.5703125" style="1" customWidth="1"/>
    <col min="9715" max="9715" width="24.5703125" style="1" customWidth="1"/>
    <col min="9716" max="9716" width="8.85546875" style="1" customWidth="1"/>
    <col min="9717" max="9718" width="9.140625" style="1"/>
    <col min="9719" max="9719" width="7.140625" style="1" customWidth="1"/>
    <col min="9720" max="9720" width="8.140625" style="1" customWidth="1"/>
    <col min="9721" max="9721" width="6.85546875" style="1" customWidth="1"/>
    <col min="9722" max="9722" width="6.7109375" style="1" customWidth="1"/>
    <col min="9723" max="9723" width="9.140625" style="1"/>
    <col min="9724" max="9724" width="8" style="1" customWidth="1"/>
    <col min="9725" max="9725" width="7.7109375" style="1" customWidth="1"/>
    <col min="9726" max="9726" width="6.5703125" style="1" customWidth="1"/>
    <col min="9727" max="9727" width="6.42578125" style="1" customWidth="1"/>
    <col min="9728" max="9728" width="7.7109375" style="1" customWidth="1"/>
    <col min="9729" max="9966" width="9.140625" style="1"/>
    <col min="9967" max="9967" width="3.85546875" style="1" customWidth="1"/>
    <col min="9968" max="9968" width="2.5703125" style="1" customWidth="1"/>
    <col min="9969" max="9969" width="5.140625" style="1" customWidth="1"/>
    <col min="9970" max="9970" width="5.5703125" style="1" customWidth="1"/>
    <col min="9971" max="9971" width="24.5703125" style="1" customWidth="1"/>
    <col min="9972" max="9972" width="8.85546875" style="1" customWidth="1"/>
    <col min="9973" max="9974" width="9.140625" style="1"/>
    <col min="9975" max="9975" width="7.140625" style="1" customWidth="1"/>
    <col min="9976" max="9976" width="8.140625" style="1" customWidth="1"/>
    <col min="9977" max="9977" width="6.85546875" style="1" customWidth="1"/>
    <col min="9978" max="9978" width="6.7109375" style="1" customWidth="1"/>
    <col min="9979" max="9979" width="9.140625" style="1"/>
    <col min="9980" max="9980" width="8" style="1" customWidth="1"/>
    <col min="9981" max="9981" width="7.7109375" style="1" customWidth="1"/>
    <col min="9982" max="9982" width="6.5703125" style="1" customWidth="1"/>
    <col min="9983" max="9983" width="6.42578125" style="1" customWidth="1"/>
    <col min="9984" max="9984" width="7.7109375" style="1" customWidth="1"/>
    <col min="9985" max="10222" width="9.140625" style="1"/>
    <col min="10223" max="10223" width="3.85546875" style="1" customWidth="1"/>
    <col min="10224" max="10224" width="2.5703125" style="1" customWidth="1"/>
    <col min="10225" max="10225" width="5.140625" style="1" customWidth="1"/>
    <col min="10226" max="10226" width="5.5703125" style="1" customWidth="1"/>
    <col min="10227" max="10227" width="24.5703125" style="1" customWidth="1"/>
    <col min="10228" max="10228" width="8.85546875" style="1" customWidth="1"/>
    <col min="10229" max="10230" width="9.140625" style="1"/>
    <col min="10231" max="10231" width="7.140625" style="1" customWidth="1"/>
    <col min="10232" max="10232" width="8.140625" style="1" customWidth="1"/>
    <col min="10233" max="10233" width="6.85546875" style="1" customWidth="1"/>
    <col min="10234" max="10234" width="6.7109375" style="1" customWidth="1"/>
    <col min="10235" max="10235" width="9.140625" style="1"/>
    <col min="10236" max="10236" width="8" style="1" customWidth="1"/>
    <col min="10237" max="10237" width="7.7109375" style="1" customWidth="1"/>
    <col min="10238" max="10238" width="6.5703125" style="1" customWidth="1"/>
    <col min="10239" max="10239" width="6.42578125" style="1" customWidth="1"/>
    <col min="10240" max="10240" width="7.7109375" style="1" customWidth="1"/>
    <col min="10241" max="10478" width="9.140625" style="1"/>
    <col min="10479" max="10479" width="3.85546875" style="1" customWidth="1"/>
    <col min="10480" max="10480" width="2.5703125" style="1" customWidth="1"/>
    <col min="10481" max="10481" width="5.140625" style="1" customWidth="1"/>
    <col min="10482" max="10482" width="5.5703125" style="1" customWidth="1"/>
    <col min="10483" max="10483" width="24.5703125" style="1" customWidth="1"/>
    <col min="10484" max="10484" width="8.85546875" style="1" customWidth="1"/>
    <col min="10485" max="10486" width="9.140625" style="1"/>
    <col min="10487" max="10487" width="7.140625" style="1" customWidth="1"/>
    <col min="10488" max="10488" width="8.140625" style="1" customWidth="1"/>
    <col min="10489" max="10489" width="6.85546875" style="1" customWidth="1"/>
    <col min="10490" max="10490" width="6.7109375" style="1" customWidth="1"/>
    <col min="10491" max="10491" width="9.140625" style="1"/>
    <col min="10492" max="10492" width="8" style="1" customWidth="1"/>
    <col min="10493" max="10493" width="7.7109375" style="1" customWidth="1"/>
    <col min="10494" max="10494" width="6.5703125" style="1" customWidth="1"/>
    <col min="10495" max="10495" width="6.42578125" style="1" customWidth="1"/>
    <col min="10496" max="10496" width="7.7109375" style="1" customWidth="1"/>
    <col min="10497" max="10734" width="9.140625" style="1"/>
    <col min="10735" max="10735" width="3.85546875" style="1" customWidth="1"/>
    <col min="10736" max="10736" width="2.5703125" style="1" customWidth="1"/>
    <col min="10737" max="10737" width="5.140625" style="1" customWidth="1"/>
    <col min="10738" max="10738" width="5.5703125" style="1" customWidth="1"/>
    <col min="10739" max="10739" width="24.5703125" style="1" customWidth="1"/>
    <col min="10740" max="10740" width="8.85546875" style="1" customWidth="1"/>
    <col min="10741" max="10742" width="9.140625" style="1"/>
    <col min="10743" max="10743" width="7.140625" style="1" customWidth="1"/>
    <col min="10744" max="10744" width="8.140625" style="1" customWidth="1"/>
    <col min="10745" max="10745" width="6.85546875" style="1" customWidth="1"/>
    <col min="10746" max="10746" width="6.7109375" style="1" customWidth="1"/>
    <col min="10747" max="10747" width="9.140625" style="1"/>
    <col min="10748" max="10748" width="8" style="1" customWidth="1"/>
    <col min="10749" max="10749" width="7.7109375" style="1" customWidth="1"/>
    <col min="10750" max="10750" width="6.5703125" style="1" customWidth="1"/>
    <col min="10751" max="10751" width="6.42578125" style="1" customWidth="1"/>
    <col min="10752" max="10752" width="7.7109375" style="1" customWidth="1"/>
    <col min="10753" max="10990" width="9.140625" style="1"/>
    <col min="10991" max="10991" width="3.85546875" style="1" customWidth="1"/>
    <col min="10992" max="10992" width="2.5703125" style="1" customWidth="1"/>
    <col min="10993" max="10993" width="5.140625" style="1" customWidth="1"/>
    <col min="10994" max="10994" width="5.5703125" style="1" customWidth="1"/>
    <col min="10995" max="10995" width="24.5703125" style="1" customWidth="1"/>
    <col min="10996" max="10996" width="8.85546875" style="1" customWidth="1"/>
    <col min="10997" max="10998" width="9.140625" style="1"/>
    <col min="10999" max="10999" width="7.140625" style="1" customWidth="1"/>
    <col min="11000" max="11000" width="8.140625" style="1" customWidth="1"/>
    <col min="11001" max="11001" width="6.85546875" style="1" customWidth="1"/>
    <col min="11002" max="11002" width="6.7109375" style="1" customWidth="1"/>
    <col min="11003" max="11003" width="9.140625" style="1"/>
    <col min="11004" max="11004" width="8" style="1" customWidth="1"/>
    <col min="11005" max="11005" width="7.7109375" style="1" customWidth="1"/>
    <col min="11006" max="11006" width="6.5703125" style="1" customWidth="1"/>
    <col min="11007" max="11007" width="6.42578125" style="1" customWidth="1"/>
    <col min="11008" max="11008" width="7.7109375" style="1" customWidth="1"/>
    <col min="11009" max="11246" width="9.140625" style="1"/>
    <col min="11247" max="11247" width="3.85546875" style="1" customWidth="1"/>
    <col min="11248" max="11248" width="2.5703125" style="1" customWidth="1"/>
    <col min="11249" max="11249" width="5.140625" style="1" customWidth="1"/>
    <col min="11250" max="11250" width="5.5703125" style="1" customWidth="1"/>
    <col min="11251" max="11251" width="24.5703125" style="1" customWidth="1"/>
    <col min="11252" max="11252" width="8.85546875" style="1" customWidth="1"/>
    <col min="11253" max="11254" width="9.140625" style="1"/>
    <col min="11255" max="11255" width="7.140625" style="1" customWidth="1"/>
    <col min="11256" max="11256" width="8.140625" style="1" customWidth="1"/>
    <col min="11257" max="11257" width="6.85546875" style="1" customWidth="1"/>
    <col min="11258" max="11258" width="6.7109375" style="1" customWidth="1"/>
    <col min="11259" max="11259" width="9.140625" style="1"/>
    <col min="11260" max="11260" width="8" style="1" customWidth="1"/>
    <col min="11261" max="11261" width="7.7109375" style="1" customWidth="1"/>
    <col min="11262" max="11262" width="6.5703125" style="1" customWidth="1"/>
    <col min="11263" max="11263" width="6.42578125" style="1" customWidth="1"/>
    <col min="11264" max="11264" width="7.7109375" style="1" customWidth="1"/>
    <col min="11265" max="11502" width="9.140625" style="1"/>
    <col min="11503" max="11503" width="3.85546875" style="1" customWidth="1"/>
    <col min="11504" max="11504" width="2.5703125" style="1" customWidth="1"/>
    <col min="11505" max="11505" width="5.140625" style="1" customWidth="1"/>
    <col min="11506" max="11506" width="5.5703125" style="1" customWidth="1"/>
    <col min="11507" max="11507" width="24.5703125" style="1" customWidth="1"/>
    <col min="11508" max="11508" width="8.85546875" style="1" customWidth="1"/>
    <col min="11509" max="11510" width="9.140625" style="1"/>
    <col min="11511" max="11511" width="7.140625" style="1" customWidth="1"/>
    <col min="11512" max="11512" width="8.140625" style="1" customWidth="1"/>
    <col min="11513" max="11513" width="6.85546875" style="1" customWidth="1"/>
    <col min="11514" max="11514" width="6.7109375" style="1" customWidth="1"/>
    <col min="11515" max="11515" width="9.140625" style="1"/>
    <col min="11516" max="11516" width="8" style="1" customWidth="1"/>
    <col min="11517" max="11517" width="7.7109375" style="1" customWidth="1"/>
    <col min="11518" max="11518" width="6.5703125" style="1" customWidth="1"/>
    <col min="11519" max="11519" width="6.42578125" style="1" customWidth="1"/>
    <col min="11520" max="11520" width="7.7109375" style="1" customWidth="1"/>
    <col min="11521" max="11758" width="9.140625" style="1"/>
    <col min="11759" max="11759" width="3.85546875" style="1" customWidth="1"/>
    <col min="11760" max="11760" width="2.5703125" style="1" customWidth="1"/>
    <col min="11761" max="11761" width="5.140625" style="1" customWidth="1"/>
    <col min="11762" max="11762" width="5.5703125" style="1" customWidth="1"/>
    <col min="11763" max="11763" width="24.5703125" style="1" customWidth="1"/>
    <col min="11764" max="11764" width="8.85546875" style="1" customWidth="1"/>
    <col min="11765" max="11766" width="9.140625" style="1"/>
    <col min="11767" max="11767" width="7.140625" style="1" customWidth="1"/>
    <col min="11768" max="11768" width="8.140625" style="1" customWidth="1"/>
    <col min="11769" max="11769" width="6.85546875" style="1" customWidth="1"/>
    <col min="11770" max="11770" width="6.7109375" style="1" customWidth="1"/>
    <col min="11771" max="11771" width="9.140625" style="1"/>
    <col min="11772" max="11772" width="8" style="1" customWidth="1"/>
    <col min="11773" max="11773" width="7.7109375" style="1" customWidth="1"/>
    <col min="11774" max="11774" width="6.5703125" style="1" customWidth="1"/>
    <col min="11775" max="11775" width="6.42578125" style="1" customWidth="1"/>
    <col min="11776" max="11776" width="7.7109375" style="1" customWidth="1"/>
    <col min="11777" max="12014" width="9.140625" style="1"/>
    <col min="12015" max="12015" width="3.85546875" style="1" customWidth="1"/>
    <col min="12016" max="12016" width="2.5703125" style="1" customWidth="1"/>
    <col min="12017" max="12017" width="5.140625" style="1" customWidth="1"/>
    <col min="12018" max="12018" width="5.5703125" style="1" customWidth="1"/>
    <col min="12019" max="12019" width="24.5703125" style="1" customWidth="1"/>
    <col min="12020" max="12020" width="8.85546875" style="1" customWidth="1"/>
    <col min="12021" max="12022" width="9.140625" style="1"/>
    <col min="12023" max="12023" width="7.140625" style="1" customWidth="1"/>
    <col min="12024" max="12024" width="8.140625" style="1" customWidth="1"/>
    <col min="12025" max="12025" width="6.85546875" style="1" customWidth="1"/>
    <col min="12026" max="12026" width="6.7109375" style="1" customWidth="1"/>
    <col min="12027" max="12027" width="9.140625" style="1"/>
    <col min="12028" max="12028" width="8" style="1" customWidth="1"/>
    <col min="12029" max="12029" width="7.7109375" style="1" customWidth="1"/>
    <col min="12030" max="12030" width="6.5703125" style="1" customWidth="1"/>
    <col min="12031" max="12031" width="6.42578125" style="1" customWidth="1"/>
    <col min="12032" max="12032" width="7.7109375" style="1" customWidth="1"/>
    <col min="12033" max="12270" width="9.140625" style="1"/>
    <col min="12271" max="12271" width="3.85546875" style="1" customWidth="1"/>
    <col min="12272" max="12272" width="2.5703125" style="1" customWidth="1"/>
    <col min="12273" max="12273" width="5.140625" style="1" customWidth="1"/>
    <col min="12274" max="12274" width="5.5703125" style="1" customWidth="1"/>
    <col min="12275" max="12275" width="24.5703125" style="1" customWidth="1"/>
    <col min="12276" max="12276" width="8.85546875" style="1" customWidth="1"/>
    <col min="12277" max="12278" width="9.140625" style="1"/>
    <col min="12279" max="12279" width="7.140625" style="1" customWidth="1"/>
    <col min="12280" max="12280" width="8.140625" style="1" customWidth="1"/>
    <col min="12281" max="12281" width="6.85546875" style="1" customWidth="1"/>
    <col min="12282" max="12282" width="6.7109375" style="1" customWidth="1"/>
    <col min="12283" max="12283" width="9.140625" style="1"/>
    <col min="12284" max="12284" width="8" style="1" customWidth="1"/>
    <col min="12285" max="12285" width="7.7109375" style="1" customWidth="1"/>
    <col min="12286" max="12286" width="6.5703125" style="1" customWidth="1"/>
    <col min="12287" max="12287" width="6.42578125" style="1" customWidth="1"/>
    <col min="12288" max="12288" width="7.7109375" style="1" customWidth="1"/>
    <col min="12289" max="12526" width="9.140625" style="1"/>
    <col min="12527" max="12527" width="3.85546875" style="1" customWidth="1"/>
    <col min="12528" max="12528" width="2.5703125" style="1" customWidth="1"/>
    <col min="12529" max="12529" width="5.140625" style="1" customWidth="1"/>
    <col min="12530" max="12530" width="5.5703125" style="1" customWidth="1"/>
    <col min="12531" max="12531" width="24.5703125" style="1" customWidth="1"/>
    <col min="12532" max="12532" width="8.85546875" style="1" customWidth="1"/>
    <col min="12533" max="12534" width="9.140625" style="1"/>
    <col min="12535" max="12535" width="7.140625" style="1" customWidth="1"/>
    <col min="12536" max="12536" width="8.140625" style="1" customWidth="1"/>
    <col min="12537" max="12537" width="6.85546875" style="1" customWidth="1"/>
    <col min="12538" max="12538" width="6.7109375" style="1" customWidth="1"/>
    <col min="12539" max="12539" width="9.140625" style="1"/>
    <col min="12540" max="12540" width="8" style="1" customWidth="1"/>
    <col min="12541" max="12541" width="7.7109375" style="1" customWidth="1"/>
    <col min="12542" max="12542" width="6.5703125" style="1" customWidth="1"/>
    <col min="12543" max="12543" width="6.42578125" style="1" customWidth="1"/>
    <col min="12544" max="12544" width="7.7109375" style="1" customWidth="1"/>
    <col min="12545" max="12782" width="9.140625" style="1"/>
    <col min="12783" max="12783" width="3.85546875" style="1" customWidth="1"/>
    <col min="12784" max="12784" width="2.5703125" style="1" customWidth="1"/>
    <col min="12785" max="12785" width="5.140625" style="1" customWidth="1"/>
    <col min="12786" max="12786" width="5.5703125" style="1" customWidth="1"/>
    <col min="12787" max="12787" width="24.5703125" style="1" customWidth="1"/>
    <col min="12788" max="12788" width="8.85546875" style="1" customWidth="1"/>
    <col min="12789" max="12790" width="9.140625" style="1"/>
    <col min="12791" max="12791" width="7.140625" style="1" customWidth="1"/>
    <col min="12792" max="12792" width="8.140625" style="1" customWidth="1"/>
    <col min="12793" max="12793" width="6.85546875" style="1" customWidth="1"/>
    <col min="12794" max="12794" width="6.7109375" style="1" customWidth="1"/>
    <col min="12795" max="12795" width="9.140625" style="1"/>
    <col min="12796" max="12796" width="8" style="1" customWidth="1"/>
    <col min="12797" max="12797" width="7.7109375" style="1" customWidth="1"/>
    <col min="12798" max="12798" width="6.5703125" style="1" customWidth="1"/>
    <col min="12799" max="12799" width="6.42578125" style="1" customWidth="1"/>
    <col min="12800" max="12800" width="7.7109375" style="1" customWidth="1"/>
    <col min="12801" max="13038" width="9.140625" style="1"/>
    <col min="13039" max="13039" width="3.85546875" style="1" customWidth="1"/>
    <col min="13040" max="13040" width="2.5703125" style="1" customWidth="1"/>
    <col min="13041" max="13041" width="5.140625" style="1" customWidth="1"/>
    <col min="13042" max="13042" width="5.5703125" style="1" customWidth="1"/>
    <col min="13043" max="13043" width="24.5703125" style="1" customWidth="1"/>
    <col min="13044" max="13044" width="8.85546875" style="1" customWidth="1"/>
    <col min="13045" max="13046" width="9.140625" style="1"/>
    <col min="13047" max="13047" width="7.140625" style="1" customWidth="1"/>
    <col min="13048" max="13048" width="8.140625" style="1" customWidth="1"/>
    <col min="13049" max="13049" width="6.85546875" style="1" customWidth="1"/>
    <col min="13050" max="13050" width="6.7109375" style="1" customWidth="1"/>
    <col min="13051" max="13051" width="9.140625" style="1"/>
    <col min="13052" max="13052" width="8" style="1" customWidth="1"/>
    <col min="13053" max="13053" width="7.7109375" style="1" customWidth="1"/>
    <col min="13054" max="13054" width="6.5703125" style="1" customWidth="1"/>
    <col min="13055" max="13055" width="6.42578125" style="1" customWidth="1"/>
    <col min="13056" max="13056" width="7.7109375" style="1" customWidth="1"/>
    <col min="13057" max="13294" width="9.140625" style="1"/>
    <col min="13295" max="13295" width="3.85546875" style="1" customWidth="1"/>
    <col min="13296" max="13296" width="2.5703125" style="1" customWidth="1"/>
    <col min="13297" max="13297" width="5.140625" style="1" customWidth="1"/>
    <col min="13298" max="13298" width="5.5703125" style="1" customWidth="1"/>
    <col min="13299" max="13299" width="24.5703125" style="1" customWidth="1"/>
    <col min="13300" max="13300" width="8.85546875" style="1" customWidth="1"/>
    <col min="13301" max="13302" width="9.140625" style="1"/>
    <col min="13303" max="13303" width="7.140625" style="1" customWidth="1"/>
    <col min="13304" max="13304" width="8.140625" style="1" customWidth="1"/>
    <col min="13305" max="13305" width="6.85546875" style="1" customWidth="1"/>
    <col min="13306" max="13306" width="6.7109375" style="1" customWidth="1"/>
    <col min="13307" max="13307" width="9.140625" style="1"/>
    <col min="13308" max="13308" width="8" style="1" customWidth="1"/>
    <col min="13309" max="13309" width="7.7109375" style="1" customWidth="1"/>
    <col min="13310" max="13310" width="6.5703125" style="1" customWidth="1"/>
    <col min="13311" max="13311" width="6.42578125" style="1" customWidth="1"/>
    <col min="13312" max="13312" width="7.7109375" style="1" customWidth="1"/>
    <col min="13313" max="13550" width="9.140625" style="1"/>
    <col min="13551" max="13551" width="3.85546875" style="1" customWidth="1"/>
    <col min="13552" max="13552" width="2.5703125" style="1" customWidth="1"/>
    <col min="13553" max="13553" width="5.140625" style="1" customWidth="1"/>
    <col min="13554" max="13554" width="5.5703125" style="1" customWidth="1"/>
    <col min="13555" max="13555" width="24.5703125" style="1" customWidth="1"/>
    <col min="13556" max="13556" width="8.85546875" style="1" customWidth="1"/>
    <col min="13557" max="13558" width="9.140625" style="1"/>
    <col min="13559" max="13559" width="7.140625" style="1" customWidth="1"/>
    <col min="13560" max="13560" width="8.140625" style="1" customWidth="1"/>
    <col min="13561" max="13561" width="6.85546875" style="1" customWidth="1"/>
    <col min="13562" max="13562" width="6.7109375" style="1" customWidth="1"/>
    <col min="13563" max="13563" width="9.140625" style="1"/>
    <col min="13564" max="13564" width="8" style="1" customWidth="1"/>
    <col min="13565" max="13565" width="7.7109375" style="1" customWidth="1"/>
    <col min="13566" max="13566" width="6.5703125" style="1" customWidth="1"/>
    <col min="13567" max="13567" width="6.42578125" style="1" customWidth="1"/>
    <col min="13568" max="13568" width="7.7109375" style="1" customWidth="1"/>
    <col min="13569" max="13806" width="9.140625" style="1"/>
    <col min="13807" max="13807" width="3.85546875" style="1" customWidth="1"/>
    <col min="13808" max="13808" width="2.5703125" style="1" customWidth="1"/>
    <col min="13809" max="13809" width="5.140625" style="1" customWidth="1"/>
    <col min="13810" max="13810" width="5.5703125" style="1" customWidth="1"/>
    <col min="13811" max="13811" width="24.5703125" style="1" customWidth="1"/>
    <col min="13812" max="13812" width="8.85546875" style="1" customWidth="1"/>
    <col min="13813" max="13814" width="9.140625" style="1"/>
    <col min="13815" max="13815" width="7.140625" style="1" customWidth="1"/>
    <col min="13816" max="13816" width="8.140625" style="1" customWidth="1"/>
    <col min="13817" max="13817" width="6.85546875" style="1" customWidth="1"/>
    <col min="13818" max="13818" width="6.7109375" style="1" customWidth="1"/>
    <col min="13819" max="13819" width="9.140625" style="1"/>
    <col min="13820" max="13820" width="8" style="1" customWidth="1"/>
    <col min="13821" max="13821" width="7.7109375" style="1" customWidth="1"/>
    <col min="13822" max="13822" width="6.5703125" style="1" customWidth="1"/>
    <col min="13823" max="13823" width="6.42578125" style="1" customWidth="1"/>
    <col min="13824" max="13824" width="7.7109375" style="1" customWidth="1"/>
    <col min="13825" max="14062" width="9.140625" style="1"/>
    <col min="14063" max="14063" width="3.85546875" style="1" customWidth="1"/>
    <col min="14064" max="14064" width="2.5703125" style="1" customWidth="1"/>
    <col min="14065" max="14065" width="5.140625" style="1" customWidth="1"/>
    <col min="14066" max="14066" width="5.5703125" style="1" customWidth="1"/>
    <col min="14067" max="14067" width="24.5703125" style="1" customWidth="1"/>
    <col min="14068" max="14068" width="8.85546875" style="1" customWidth="1"/>
    <col min="14069" max="14070" width="9.140625" style="1"/>
    <col min="14071" max="14071" width="7.140625" style="1" customWidth="1"/>
    <col min="14072" max="14072" width="8.140625" style="1" customWidth="1"/>
    <col min="14073" max="14073" width="6.85546875" style="1" customWidth="1"/>
    <col min="14074" max="14074" width="6.7109375" style="1" customWidth="1"/>
    <col min="14075" max="14075" width="9.140625" style="1"/>
    <col min="14076" max="14076" width="8" style="1" customWidth="1"/>
    <col min="14077" max="14077" width="7.7109375" style="1" customWidth="1"/>
    <col min="14078" max="14078" width="6.5703125" style="1" customWidth="1"/>
    <col min="14079" max="14079" width="6.42578125" style="1" customWidth="1"/>
    <col min="14080" max="14080" width="7.7109375" style="1" customWidth="1"/>
    <col min="14081" max="14318" width="9.140625" style="1"/>
    <col min="14319" max="14319" width="3.85546875" style="1" customWidth="1"/>
    <col min="14320" max="14320" width="2.5703125" style="1" customWidth="1"/>
    <col min="14321" max="14321" width="5.140625" style="1" customWidth="1"/>
    <col min="14322" max="14322" width="5.5703125" style="1" customWidth="1"/>
    <col min="14323" max="14323" width="24.5703125" style="1" customWidth="1"/>
    <col min="14324" max="14324" width="8.85546875" style="1" customWidth="1"/>
    <col min="14325" max="14326" width="9.140625" style="1"/>
    <col min="14327" max="14327" width="7.140625" style="1" customWidth="1"/>
    <col min="14328" max="14328" width="8.140625" style="1" customWidth="1"/>
    <col min="14329" max="14329" width="6.85546875" style="1" customWidth="1"/>
    <col min="14330" max="14330" width="6.7109375" style="1" customWidth="1"/>
    <col min="14331" max="14331" width="9.140625" style="1"/>
    <col min="14332" max="14332" width="8" style="1" customWidth="1"/>
    <col min="14333" max="14333" width="7.7109375" style="1" customWidth="1"/>
    <col min="14334" max="14334" width="6.5703125" style="1" customWidth="1"/>
    <col min="14335" max="14335" width="6.42578125" style="1" customWidth="1"/>
    <col min="14336" max="14336" width="7.7109375" style="1" customWidth="1"/>
    <col min="14337" max="14574" width="9.140625" style="1"/>
    <col min="14575" max="14575" width="3.85546875" style="1" customWidth="1"/>
    <col min="14576" max="14576" width="2.5703125" style="1" customWidth="1"/>
    <col min="14577" max="14577" width="5.140625" style="1" customWidth="1"/>
    <col min="14578" max="14578" width="5.5703125" style="1" customWidth="1"/>
    <col min="14579" max="14579" width="24.5703125" style="1" customWidth="1"/>
    <col min="14580" max="14580" width="8.85546875" style="1" customWidth="1"/>
    <col min="14581" max="14582" width="9.140625" style="1"/>
    <col min="14583" max="14583" width="7.140625" style="1" customWidth="1"/>
    <col min="14584" max="14584" width="8.140625" style="1" customWidth="1"/>
    <col min="14585" max="14585" width="6.85546875" style="1" customWidth="1"/>
    <col min="14586" max="14586" width="6.7109375" style="1" customWidth="1"/>
    <col min="14587" max="14587" width="9.140625" style="1"/>
    <col min="14588" max="14588" width="8" style="1" customWidth="1"/>
    <col min="14589" max="14589" width="7.7109375" style="1" customWidth="1"/>
    <col min="14590" max="14590" width="6.5703125" style="1" customWidth="1"/>
    <col min="14591" max="14591" width="6.42578125" style="1" customWidth="1"/>
    <col min="14592" max="14592" width="7.7109375" style="1" customWidth="1"/>
    <col min="14593" max="14830" width="9.140625" style="1"/>
    <col min="14831" max="14831" width="3.85546875" style="1" customWidth="1"/>
    <col min="14832" max="14832" width="2.5703125" style="1" customWidth="1"/>
    <col min="14833" max="14833" width="5.140625" style="1" customWidth="1"/>
    <col min="14834" max="14834" width="5.5703125" style="1" customWidth="1"/>
    <col min="14835" max="14835" width="24.5703125" style="1" customWidth="1"/>
    <col min="14836" max="14836" width="8.85546875" style="1" customWidth="1"/>
    <col min="14837" max="14838" width="9.140625" style="1"/>
    <col min="14839" max="14839" width="7.140625" style="1" customWidth="1"/>
    <col min="14840" max="14840" width="8.140625" style="1" customWidth="1"/>
    <col min="14841" max="14841" width="6.85546875" style="1" customWidth="1"/>
    <col min="14842" max="14842" width="6.7109375" style="1" customWidth="1"/>
    <col min="14843" max="14843" width="9.140625" style="1"/>
    <col min="14844" max="14844" width="8" style="1" customWidth="1"/>
    <col min="14845" max="14845" width="7.7109375" style="1" customWidth="1"/>
    <col min="14846" max="14846" width="6.5703125" style="1" customWidth="1"/>
    <col min="14847" max="14847" width="6.42578125" style="1" customWidth="1"/>
    <col min="14848" max="14848" width="7.7109375" style="1" customWidth="1"/>
    <col min="14849" max="15086" width="9.140625" style="1"/>
    <col min="15087" max="15087" width="3.85546875" style="1" customWidth="1"/>
    <col min="15088" max="15088" width="2.5703125" style="1" customWidth="1"/>
    <col min="15089" max="15089" width="5.140625" style="1" customWidth="1"/>
    <col min="15090" max="15090" width="5.5703125" style="1" customWidth="1"/>
    <col min="15091" max="15091" width="24.5703125" style="1" customWidth="1"/>
    <col min="15092" max="15092" width="8.85546875" style="1" customWidth="1"/>
    <col min="15093" max="15094" width="9.140625" style="1"/>
    <col min="15095" max="15095" width="7.140625" style="1" customWidth="1"/>
    <col min="15096" max="15096" width="8.140625" style="1" customWidth="1"/>
    <col min="15097" max="15097" width="6.85546875" style="1" customWidth="1"/>
    <col min="15098" max="15098" width="6.7109375" style="1" customWidth="1"/>
    <col min="15099" max="15099" width="9.140625" style="1"/>
    <col min="15100" max="15100" width="8" style="1" customWidth="1"/>
    <col min="15101" max="15101" width="7.7109375" style="1" customWidth="1"/>
    <col min="15102" max="15102" width="6.5703125" style="1" customWidth="1"/>
    <col min="15103" max="15103" width="6.42578125" style="1" customWidth="1"/>
    <col min="15104" max="15104" width="7.7109375" style="1" customWidth="1"/>
    <col min="15105" max="15342" width="9.140625" style="1"/>
    <col min="15343" max="15343" width="3.85546875" style="1" customWidth="1"/>
    <col min="15344" max="15344" width="2.5703125" style="1" customWidth="1"/>
    <col min="15345" max="15345" width="5.140625" style="1" customWidth="1"/>
    <col min="15346" max="15346" width="5.5703125" style="1" customWidth="1"/>
    <col min="15347" max="15347" width="24.5703125" style="1" customWidth="1"/>
    <col min="15348" max="15348" width="8.85546875" style="1" customWidth="1"/>
    <col min="15349" max="15350" width="9.140625" style="1"/>
    <col min="15351" max="15351" width="7.140625" style="1" customWidth="1"/>
    <col min="15352" max="15352" width="8.140625" style="1" customWidth="1"/>
    <col min="15353" max="15353" width="6.85546875" style="1" customWidth="1"/>
    <col min="15354" max="15354" width="6.7109375" style="1" customWidth="1"/>
    <col min="15355" max="15355" width="9.140625" style="1"/>
    <col min="15356" max="15356" width="8" style="1" customWidth="1"/>
    <col min="15357" max="15357" width="7.7109375" style="1" customWidth="1"/>
    <col min="15358" max="15358" width="6.5703125" style="1" customWidth="1"/>
    <col min="15359" max="15359" width="6.42578125" style="1" customWidth="1"/>
    <col min="15360" max="15360" width="7.7109375" style="1" customWidth="1"/>
    <col min="15361" max="15598" width="9.140625" style="1"/>
    <col min="15599" max="15599" width="3.85546875" style="1" customWidth="1"/>
    <col min="15600" max="15600" width="2.5703125" style="1" customWidth="1"/>
    <col min="15601" max="15601" width="5.140625" style="1" customWidth="1"/>
    <col min="15602" max="15602" width="5.5703125" style="1" customWidth="1"/>
    <col min="15603" max="15603" width="24.5703125" style="1" customWidth="1"/>
    <col min="15604" max="15604" width="8.85546875" style="1" customWidth="1"/>
    <col min="15605" max="15606" width="9.140625" style="1"/>
    <col min="15607" max="15607" width="7.140625" style="1" customWidth="1"/>
    <col min="15608" max="15608" width="8.140625" style="1" customWidth="1"/>
    <col min="15609" max="15609" width="6.85546875" style="1" customWidth="1"/>
    <col min="15610" max="15610" width="6.7109375" style="1" customWidth="1"/>
    <col min="15611" max="15611" width="9.140625" style="1"/>
    <col min="15612" max="15612" width="8" style="1" customWidth="1"/>
    <col min="15613" max="15613" width="7.7109375" style="1" customWidth="1"/>
    <col min="15614" max="15614" width="6.5703125" style="1" customWidth="1"/>
    <col min="15615" max="15615" width="6.42578125" style="1" customWidth="1"/>
    <col min="15616" max="15616" width="7.7109375" style="1" customWidth="1"/>
    <col min="15617" max="15854" width="9.140625" style="1"/>
    <col min="15855" max="15855" width="3.85546875" style="1" customWidth="1"/>
    <col min="15856" max="15856" width="2.5703125" style="1" customWidth="1"/>
    <col min="15857" max="15857" width="5.140625" style="1" customWidth="1"/>
    <col min="15858" max="15858" width="5.5703125" style="1" customWidth="1"/>
    <col min="15859" max="15859" width="24.5703125" style="1" customWidth="1"/>
    <col min="15860" max="15860" width="8.85546875" style="1" customWidth="1"/>
    <col min="15861" max="15862" width="9.140625" style="1"/>
    <col min="15863" max="15863" width="7.140625" style="1" customWidth="1"/>
    <col min="15864" max="15864" width="8.140625" style="1" customWidth="1"/>
    <col min="15865" max="15865" width="6.85546875" style="1" customWidth="1"/>
    <col min="15866" max="15866" width="6.7109375" style="1" customWidth="1"/>
    <col min="15867" max="15867" width="9.140625" style="1"/>
    <col min="15868" max="15868" width="8" style="1" customWidth="1"/>
    <col min="15869" max="15869" width="7.7109375" style="1" customWidth="1"/>
    <col min="15870" max="15870" width="6.5703125" style="1" customWidth="1"/>
    <col min="15871" max="15871" width="6.42578125" style="1" customWidth="1"/>
    <col min="15872" max="15872" width="7.7109375" style="1" customWidth="1"/>
    <col min="15873" max="16110" width="9.140625" style="1"/>
    <col min="16111" max="16111" width="3.85546875" style="1" customWidth="1"/>
    <col min="16112" max="16112" width="2.5703125" style="1" customWidth="1"/>
    <col min="16113" max="16113" width="5.140625" style="1" customWidth="1"/>
    <col min="16114" max="16114" width="5.5703125" style="1" customWidth="1"/>
    <col min="16115" max="16115" width="24.5703125" style="1" customWidth="1"/>
    <col min="16116" max="16116" width="8.85546875" style="1" customWidth="1"/>
    <col min="16117" max="16118" width="9.140625" style="1"/>
    <col min="16119" max="16119" width="7.140625" style="1" customWidth="1"/>
    <col min="16120" max="16120" width="8.140625" style="1" customWidth="1"/>
    <col min="16121" max="16121" width="6.85546875" style="1" customWidth="1"/>
    <col min="16122" max="16122" width="6.7109375" style="1" customWidth="1"/>
    <col min="16123" max="16123" width="9.140625" style="1"/>
    <col min="16124" max="16124" width="8" style="1" customWidth="1"/>
    <col min="16125" max="16125" width="7.7109375" style="1" customWidth="1"/>
    <col min="16126" max="16126" width="6.5703125" style="1" customWidth="1"/>
    <col min="16127" max="16127" width="6.42578125" style="1" customWidth="1"/>
    <col min="16128" max="16128" width="7.7109375" style="1" customWidth="1"/>
    <col min="16129" max="16384" width="9.140625" style="1"/>
  </cols>
  <sheetData>
    <row r="1" spans="1:21" customFormat="1">
      <c r="P1" s="210" t="s">
        <v>151</v>
      </c>
      <c r="Q1" s="210"/>
    </row>
    <row r="3" spans="1:21">
      <c r="A3" s="211"/>
      <c r="B3" s="211"/>
      <c r="C3" s="211"/>
      <c r="R3" s="1"/>
      <c r="S3" s="1"/>
      <c r="T3" s="1"/>
      <c r="U3" s="1"/>
    </row>
    <row r="4" spans="1:21">
      <c r="A4" s="44" t="s">
        <v>152</v>
      </c>
      <c r="B4" s="44"/>
      <c r="C4" s="44"/>
      <c r="D4" s="44"/>
      <c r="E4" s="44"/>
      <c r="F4" s="45"/>
      <c r="G4" s="45"/>
      <c r="H4" s="45"/>
      <c r="I4" s="45"/>
      <c r="J4" s="46"/>
      <c r="K4" s="46"/>
      <c r="L4" s="46"/>
      <c r="R4" s="1"/>
      <c r="S4" s="1"/>
      <c r="T4" s="1"/>
      <c r="U4" s="1"/>
    </row>
    <row r="5" spans="1:21" ht="15.75">
      <c r="A5" s="237" t="s">
        <v>174</v>
      </c>
      <c r="B5" s="44"/>
      <c r="C5" s="44"/>
      <c r="D5" s="44"/>
      <c r="E5" s="44"/>
      <c r="F5" s="165"/>
      <c r="G5" s="165"/>
      <c r="H5" s="47"/>
      <c r="I5" s="48"/>
      <c r="J5" s="46"/>
      <c r="K5" s="46"/>
      <c r="L5" s="46"/>
      <c r="M5" s="3"/>
      <c r="N5" s="3"/>
      <c r="O5" s="3"/>
      <c r="R5" s="1"/>
      <c r="S5" s="1"/>
      <c r="T5" s="1"/>
      <c r="U5" s="1"/>
    </row>
    <row r="6" spans="1:21" ht="15.75">
      <c r="A6" s="7"/>
      <c r="B6" s="7"/>
      <c r="C6" s="7"/>
      <c r="D6" s="7"/>
      <c r="E6" s="7"/>
      <c r="F6" s="7"/>
      <c r="G6" s="7"/>
      <c r="H6" s="67" t="s">
        <v>149</v>
      </c>
      <c r="I6" s="40"/>
      <c r="J6" s="3"/>
      <c r="K6" s="3"/>
      <c r="L6" s="3"/>
      <c r="M6" s="3"/>
      <c r="N6" s="3"/>
      <c r="O6" s="3"/>
      <c r="P6" s="3"/>
      <c r="Q6" s="3"/>
    </row>
    <row r="7" spans="1:21" ht="15.75" thickBot="1">
      <c r="A7" s="7"/>
      <c r="B7" s="7"/>
      <c r="C7" s="7"/>
      <c r="D7" s="7"/>
      <c r="E7" s="7"/>
      <c r="F7" s="7"/>
      <c r="G7" s="7"/>
      <c r="I7" s="40"/>
      <c r="J7" s="3"/>
      <c r="K7" s="3"/>
      <c r="L7" s="3"/>
      <c r="M7" s="3"/>
      <c r="N7" s="3"/>
      <c r="O7" s="3"/>
      <c r="P7" s="3"/>
      <c r="Q7" s="3"/>
    </row>
    <row r="8" spans="1:21">
      <c r="A8" s="7"/>
      <c r="C8" s="8" t="s">
        <v>86</v>
      </c>
      <c r="D8" s="212" t="s">
        <v>95</v>
      </c>
      <c r="E8" s="216" t="s">
        <v>82</v>
      </c>
      <c r="F8" s="217"/>
      <c r="G8" s="217"/>
      <c r="H8" s="217"/>
      <c r="I8" s="218"/>
      <c r="J8" s="216" t="s">
        <v>83</v>
      </c>
      <c r="K8" s="217"/>
      <c r="L8" s="217"/>
      <c r="M8" s="217"/>
      <c r="N8" s="218"/>
      <c r="O8" s="216" t="s">
        <v>84</v>
      </c>
      <c r="P8" s="217"/>
      <c r="Q8" s="217"/>
      <c r="R8" s="217"/>
      <c r="S8" s="218"/>
      <c r="T8" s="1"/>
    </row>
    <row r="9" spans="1:21">
      <c r="A9" s="7"/>
      <c r="B9" s="7"/>
      <c r="D9" s="213"/>
      <c r="E9" s="219" t="s">
        <v>94</v>
      </c>
      <c r="F9" s="222" t="s">
        <v>78</v>
      </c>
      <c r="G9" s="223"/>
      <c r="H9" s="223"/>
      <c r="I9" s="224"/>
      <c r="J9" s="219" t="s">
        <v>94</v>
      </c>
      <c r="K9" s="222" t="s">
        <v>78</v>
      </c>
      <c r="L9" s="223"/>
      <c r="M9" s="223"/>
      <c r="N9" s="224"/>
      <c r="O9" s="219" t="s">
        <v>94</v>
      </c>
      <c r="P9" s="222" t="s">
        <v>78</v>
      </c>
      <c r="Q9" s="223"/>
      <c r="R9" s="223"/>
      <c r="S9" s="224"/>
      <c r="T9" s="1"/>
    </row>
    <row r="10" spans="1:21" ht="15" customHeight="1">
      <c r="A10" s="7"/>
      <c r="B10" s="7"/>
      <c r="D10" s="214"/>
      <c r="E10" s="220"/>
      <c r="F10" s="228" t="s">
        <v>79</v>
      </c>
      <c r="G10" s="225" t="s">
        <v>150</v>
      </c>
      <c r="H10" s="228" t="s">
        <v>80</v>
      </c>
      <c r="I10" s="229" t="s">
        <v>81</v>
      </c>
      <c r="J10" s="220"/>
      <c r="K10" s="230" t="s">
        <v>79</v>
      </c>
      <c r="L10" s="225" t="s">
        <v>150</v>
      </c>
      <c r="M10" s="230" t="s">
        <v>102</v>
      </c>
      <c r="N10" s="229" t="s">
        <v>81</v>
      </c>
      <c r="O10" s="220"/>
      <c r="P10" s="230" t="s">
        <v>85</v>
      </c>
      <c r="Q10" s="225" t="s">
        <v>150</v>
      </c>
      <c r="R10" s="230" t="s">
        <v>103</v>
      </c>
      <c r="S10" s="229" t="s">
        <v>81</v>
      </c>
      <c r="T10" s="1"/>
    </row>
    <row r="11" spans="1:21" ht="41.25" customHeight="1" thickBot="1">
      <c r="A11" s="113"/>
      <c r="B11" s="7"/>
      <c r="C11" s="68" t="s">
        <v>118</v>
      </c>
      <c r="D11" s="215"/>
      <c r="E11" s="221"/>
      <c r="F11" s="228"/>
      <c r="G11" s="226"/>
      <c r="H11" s="228"/>
      <c r="I11" s="229"/>
      <c r="J11" s="221"/>
      <c r="K11" s="230"/>
      <c r="L11" s="226"/>
      <c r="M11" s="230"/>
      <c r="N11" s="229"/>
      <c r="O11" s="221"/>
      <c r="P11" s="230"/>
      <c r="Q11" s="226"/>
      <c r="R11" s="230"/>
      <c r="S11" s="229"/>
      <c r="T11" s="1"/>
    </row>
    <row r="12" spans="1:21">
      <c r="A12" s="7"/>
      <c r="B12" s="7"/>
      <c r="C12" s="9" t="s">
        <v>157</v>
      </c>
      <c r="D12" s="147">
        <f>E12+J12+O12</f>
        <v>1013</v>
      </c>
      <c r="E12" s="148">
        <f>SUM(F12:I12)</f>
        <v>0</v>
      </c>
      <c r="F12" s="152"/>
      <c r="G12" s="152"/>
      <c r="H12" s="152"/>
      <c r="I12" s="91"/>
      <c r="J12" s="148">
        <f>SUM(K12:N12)</f>
        <v>875</v>
      </c>
      <c r="K12" s="151">
        <v>869</v>
      </c>
      <c r="L12" s="151">
        <v>5</v>
      </c>
      <c r="M12" s="151"/>
      <c r="N12" s="91">
        <v>1</v>
      </c>
      <c r="O12" s="148">
        <f>SUM(P12:S12)</f>
        <v>138</v>
      </c>
      <c r="P12" s="151">
        <v>137</v>
      </c>
      <c r="Q12" s="151"/>
      <c r="R12" s="151"/>
      <c r="S12" s="91">
        <v>1</v>
      </c>
      <c r="T12" s="1"/>
    </row>
    <row r="13" spans="1:21">
      <c r="A13" s="7"/>
      <c r="B13" s="7"/>
      <c r="C13" s="9" t="s">
        <v>117</v>
      </c>
      <c r="D13" s="147">
        <f>E13+J13+O13</f>
        <v>749</v>
      </c>
      <c r="E13" s="148">
        <f>SUM(F13:I13)</f>
        <v>0</v>
      </c>
      <c r="F13" s="152"/>
      <c r="G13" s="152"/>
      <c r="H13" s="152"/>
      <c r="I13" s="91"/>
      <c r="J13" s="148">
        <f>SUM(K13:N13)</f>
        <v>666</v>
      </c>
      <c r="K13" s="151">
        <v>656</v>
      </c>
      <c r="L13" s="151">
        <v>8</v>
      </c>
      <c r="M13" s="151"/>
      <c r="N13" s="91">
        <v>2</v>
      </c>
      <c r="O13" s="148">
        <f>SUM(P13:S13)</f>
        <v>83</v>
      </c>
      <c r="P13" s="151">
        <v>83</v>
      </c>
      <c r="Q13" s="151"/>
      <c r="R13" s="151"/>
      <c r="S13" s="91"/>
      <c r="T13" s="1"/>
    </row>
    <row r="14" spans="1:21">
      <c r="C14" s="10"/>
      <c r="D14" s="10"/>
      <c r="E14" s="10"/>
      <c r="F14" s="10"/>
      <c r="G14" s="10"/>
      <c r="H14" s="10"/>
      <c r="I14" s="41"/>
      <c r="J14" s="4"/>
      <c r="K14" s="4"/>
      <c r="L14" s="4"/>
      <c r="M14" s="4"/>
      <c r="N14" s="4"/>
      <c r="O14" s="4"/>
      <c r="P14" s="4"/>
      <c r="Q14" s="4"/>
      <c r="R14" s="4"/>
      <c r="T14" s="1"/>
    </row>
    <row r="15" spans="1:21" ht="15.75" thickBot="1">
      <c r="C15" s="10"/>
      <c r="D15" s="10"/>
      <c r="E15" s="10"/>
      <c r="F15" s="10"/>
      <c r="G15" s="10"/>
      <c r="H15" s="10"/>
      <c r="I15" s="41"/>
      <c r="J15" s="4"/>
      <c r="K15" s="4"/>
      <c r="L15" s="4"/>
      <c r="M15" s="4"/>
      <c r="N15" s="4"/>
      <c r="O15" s="4"/>
      <c r="P15" s="4"/>
      <c r="Q15" s="4"/>
      <c r="R15" s="4"/>
      <c r="T15" s="1"/>
    </row>
    <row r="16" spans="1:21" ht="71.25">
      <c r="C16" s="185" t="s">
        <v>124</v>
      </c>
      <c r="D16" s="186" t="s">
        <v>128</v>
      </c>
      <c r="E16" s="186" t="s">
        <v>127</v>
      </c>
      <c r="F16" s="10"/>
      <c r="G16" s="10"/>
      <c r="H16" s="41"/>
      <c r="I16" s="4"/>
      <c r="J16" s="4"/>
      <c r="K16" s="4"/>
      <c r="L16" s="4"/>
      <c r="M16" s="4"/>
      <c r="N16" s="4"/>
      <c r="O16" s="4"/>
      <c r="P16" s="4"/>
      <c r="Q16" s="4"/>
      <c r="S16" s="1"/>
      <c r="U16" s="1"/>
    </row>
    <row r="17" spans="1:21">
      <c r="C17" s="167" t="s">
        <v>156</v>
      </c>
      <c r="D17" s="90">
        <v>45</v>
      </c>
      <c r="E17" s="90">
        <v>1</v>
      </c>
      <c r="F17" s="10"/>
      <c r="G17" s="10"/>
      <c r="H17" s="41"/>
      <c r="I17" s="4"/>
      <c r="J17" s="4"/>
      <c r="K17" s="4"/>
      <c r="L17" s="4"/>
      <c r="M17" s="4"/>
      <c r="N17" s="4"/>
      <c r="O17" s="4"/>
      <c r="P17" s="4"/>
      <c r="Q17" s="4"/>
      <c r="S17" s="1"/>
      <c r="U17" s="1"/>
    </row>
    <row r="18" spans="1:21">
      <c r="C18" s="167" t="s">
        <v>125</v>
      </c>
      <c r="D18" s="90">
        <v>30</v>
      </c>
      <c r="E18" s="90"/>
      <c r="F18" s="10"/>
      <c r="G18" s="10"/>
      <c r="H18" s="41"/>
      <c r="I18" s="4"/>
      <c r="J18" s="4"/>
      <c r="K18" s="4"/>
      <c r="L18" s="4"/>
      <c r="M18" s="4"/>
      <c r="N18" s="4"/>
      <c r="O18" s="4"/>
      <c r="P18" s="4"/>
      <c r="Q18" s="4"/>
      <c r="S18" s="1"/>
      <c r="U18" s="1"/>
    </row>
    <row r="19" spans="1:21">
      <c r="C19" s="10"/>
      <c r="D19" s="168"/>
      <c r="E19" s="168"/>
      <c r="F19" s="10"/>
      <c r="G19" s="10"/>
      <c r="H19" s="41"/>
      <c r="I19" s="4"/>
      <c r="J19" s="4"/>
      <c r="K19" s="4"/>
      <c r="L19" s="4"/>
      <c r="M19" s="4"/>
      <c r="N19" s="4"/>
      <c r="O19" s="4"/>
      <c r="P19" s="4"/>
      <c r="Q19" s="4"/>
      <c r="S19" s="1"/>
      <c r="U19" s="1"/>
    </row>
    <row r="20" spans="1:21">
      <c r="C20" s="10"/>
      <c r="D20" s="168"/>
      <c r="E20" s="168"/>
      <c r="F20" s="10"/>
      <c r="G20" s="10"/>
      <c r="H20" s="41"/>
      <c r="I20" s="4"/>
      <c r="J20" s="4"/>
      <c r="K20" s="4"/>
      <c r="L20" s="4"/>
      <c r="M20" s="4"/>
      <c r="N20" s="4"/>
      <c r="O20" s="4"/>
      <c r="P20" s="4"/>
      <c r="Q20" s="4"/>
      <c r="S20" s="1"/>
      <c r="U20" s="1"/>
    </row>
    <row r="21" spans="1:21">
      <c r="C21" s="10"/>
      <c r="D21" s="168"/>
      <c r="E21" s="168"/>
      <c r="F21" s="10"/>
      <c r="G21" s="10"/>
      <c r="H21" s="41"/>
      <c r="I21" s="4"/>
      <c r="J21" s="4"/>
      <c r="K21" s="4"/>
      <c r="L21" s="4"/>
      <c r="M21" s="4"/>
      <c r="N21" s="4"/>
      <c r="O21" s="4"/>
      <c r="P21" s="4"/>
      <c r="Q21" s="4"/>
      <c r="S21" s="1"/>
      <c r="U21" s="1"/>
    </row>
    <row r="22" spans="1:21" ht="15.75" thickBot="1">
      <c r="C22" s="10"/>
      <c r="D22" s="10"/>
      <c r="E22" s="10"/>
      <c r="F22" s="10"/>
      <c r="G22" s="10"/>
      <c r="H22" s="10"/>
      <c r="I22" s="41"/>
      <c r="J22" s="4"/>
      <c r="K22" s="4"/>
      <c r="L22" s="4"/>
      <c r="M22" s="4"/>
      <c r="N22" s="4"/>
      <c r="O22" s="4"/>
      <c r="P22" s="4"/>
      <c r="Q22" s="4"/>
      <c r="R22" s="4"/>
      <c r="T22" s="1"/>
    </row>
    <row r="23" spans="1:21">
      <c r="C23" s="8" t="s">
        <v>87</v>
      </c>
      <c r="D23" s="76" t="s">
        <v>58</v>
      </c>
      <c r="E23" s="77" t="s">
        <v>59</v>
      </c>
      <c r="F23" s="77" t="s">
        <v>60</v>
      </c>
      <c r="G23" s="77" t="s">
        <v>72</v>
      </c>
      <c r="H23" s="42" t="s">
        <v>76</v>
      </c>
      <c r="J23" s="3"/>
      <c r="K23" s="3"/>
      <c r="L23" s="114"/>
      <c r="M23" s="3"/>
      <c r="N23" s="3"/>
      <c r="T23" s="1"/>
    </row>
    <row r="24" spans="1:21">
      <c r="C24" s="9" t="s">
        <v>56</v>
      </c>
      <c r="D24" s="188">
        <v>4309.1000000000004</v>
      </c>
      <c r="E24" s="189">
        <v>37</v>
      </c>
      <c r="F24" s="189">
        <v>88.8</v>
      </c>
      <c r="G24" s="153"/>
      <c r="H24" s="49"/>
      <c r="J24" s="3"/>
      <c r="K24" s="3"/>
      <c r="L24" s="3"/>
      <c r="M24" s="3"/>
      <c r="N24" s="3"/>
      <c r="T24" s="1"/>
    </row>
    <row r="25" spans="1:21">
      <c r="C25" s="9" t="s">
        <v>57</v>
      </c>
      <c r="D25" s="188">
        <v>2684.3</v>
      </c>
      <c r="E25" s="189">
        <v>37</v>
      </c>
      <c r="F25" s="189">
        <v>88.8</v>
      </c>
      <c r="G25" s="153"/>
      <c r="H25" s="49"/>
      <c r="J25" s="3"/>
      <c r="K25" s="3"/>
      <c r="L25" s="3"/>
      <c r="M25" s="3"/>
      <c r="N25" s="3"/>
      <c r="T25" s="1"/>
    </row>
    <row r="26" spans="1:21">
      <c r="C26" s="9" t="s">
        <v>77</v>
      </c>
      <c r="D26" s="188">
        <v>855</v>
      </c>
      <c r="E26" s="153"/>
      <c r="F26" s="153"/>
      <c r="G26" s="153"/>
      <c r="H26" s="49"/>
      <c r="J26" s="3"/>
      <c r="K26" s="3"/>
      <c r="L26" s="3"/>
      <c r="M26" s="3"/>
      <c r="N26" s="3"/>
      <c r="T26" s="1"/>
    </row>
    <row r="27" spans="1:21" ht="30">
      <c r="C27" s="43" t="s">
        <v>93</v>
      </c>
      <c r="D27" s="190" t="s">
        <v>163</v>
      </c>
      <c r="E27" s="153"/>
      <c r="F27" s="153"/>
      <c r="G27" s="153"/>
      <c r="H27" s="49"/>
      <c r="J27" s="3"/>
      <c r="K27" s="3"/>
      <c r="L27" s="3"/>
      <c r="M27" s="3"/>
      <c r="N27" s="3"/>
      <c r="T27" s="1"/>
    </row>
    <row r="28" spans="1:21" ht="15.75" thickBot="1">
      <c r="C28" s="9" t="s">
        <v>89</v>
      </c>
      <c r="D28" s="190" t="s">
        <v>163</v>
      </c>
      <c r="E28" s="154"/>
      <c r="F28" s="154"/>
      <c r="G28" s="154"/>
      <c r="H28" s="50"/>
      <c r="J28" s="3"/>
      <c r="K28" s="3"/>
      <c r="L28" s="3"/>
      <c r="M28" s="3"/>
      <c r="N28" s="3"/>
      <c r="T28" s="1"/>
    </row>
    <row r="29" spans="1:21">
      <c r="A29" s="11"/>
      <c r="C29" s="38" t="s">
        <v>69</v>
      </c>
      <c r="D29" s="12"/>
      <c r="E29" s="13"/>
      <c r="T29" s="1"/>
    </row>
    <row r="30" spans="1:21" ht="18.75">
      <c r="A30" s="227"/>
      <c r="B30" s="227"/>
      <c r="C30" s="227"/>
      <c r="D30" s="227"/>
      <c r="E30" s="227"/>
      <c r="F30" s="227"/>
      <c r="G30" s="227"/>
      <c r="T30" s="1"/>
    </row>
    <row r="31" spans="1:21" ht="19.5" thickBot="1">
      <c r="A31" s="15"/>
      <c r="B31" s="16"/>
      <c r="C31" s="116" t="s">
        <v>126</v>
      </c>
      <c r="D31" s="116"/>
      <c r="E31" s="12"/>
      <c r="F31" s="17"/>
      <c r="G31" s="17"/>
    </row>
    <row r="32" spans="1:21" ht="29.25" thickBot="1">
      <c r="A32" s="231" t="s">
        <v>0</v>
      </c>
      <c r="B32" s="231" t="s">
        <v>1</v>
      </c>
      <c r="C32" s="233" t="s">
        <v>2</v>
      </c>
      <c r="D32" s="18" t="s">
        <v>158</v>
      </c>
      <c r="E32" s="18" t="s">
        <v>159</v>
      </c>
      <c r="F32" s="169"/>
      <c r="G32" s="169"/>
      <c r="H32" s="2"/>
      <c r="I32" s="2"/>
      <c r="U32" s="1"/>
    </row>
    <row r="33" spans="1:21" ht="15.75" thickBot="1">
      <c r="A33" s="232"/>
      <c r="B33" s="232"/>
      <c r="C33" s="234"/>
      <c r="D33" s="75" t="s">
        <v>88</v>
      </c>
      <c r="E33" s="75" t="s">
        <v>121</v>
      </c>
      <c r="F33" s="169"/>
      <c r="G33" s="169"/>
      <c r="H33" s="2"/>
      <c r="I33" s="2"/>
      <c r="U33" s="1"/>
    </row>
    <row r="34" spans="1:21" ht="20.25" thickBot="1">
      <c r="A34" s="143" t="s">
        <v>3</v>
      </c>
      <c r="B34" s="80"/>
      <c r="C34" s="81" t="s">
        <v>4</v>
      </c>
      <c r="D34" s="82">
        <f>D35+D38+D39+D42+D45+D48+D51+D52+D55+D56+D57+D58+D59+D62+D75+D82+D86+D91+D122+D125+D128+D129+D135+D136+D146+D149+D90</f>
        <v>238637.55999999997</v>
      </c>
      <c r="E34" s="82">
        <f>E35+E38+E39+E42+E45+E48+E51+E52+E55+E56+E57+E58+E59+E62+E75+E82+E86+E91+E122+E125+E128+E129+E135+E136+E146+E149+E90</f>
        <v>243362.56</v>
      </c>
      <c r="F34" s="174"/>
      <c r="G34" s="174"/>
      <c r="H34" s="2"/>
      <c r="I34" s="115"/>
      <c r="U34" s="1"/>
    </row>
    <row r="35" spans="1:21">
      <c r="A35" s="27"/>
      <c r="B35" s="53">
        <v>111</v>
      </c>
      <c r="C35" s="93" t="s">
        <v>97</v>
      </c>
      <c r="D35" s="157">
        <f>51111.6+131451.8</f>
        <v>182563.4</v>
      </c>
      <c r="E35" s="55">
        <f>9241+156278+19625</f>
        <v>185144</v>
      </c>
      <c r="F35" s="171"/>
      <c r="G35" s="171"/>
      <c r="H35" s="2"/>
      <c r="I35" s="2"/>
      <c r="U35" s="1"/>
    </row>
    <row r="36" spans="1:21" ht="30">
      <c r="A36" s="31"/>
      <c r="B36" s="35"/>
      <c r="C36" s="94" t="s">
        <v>160</v>
      </c>
      <c r="D36" s="149">
        <f>D191</f>
        <v>0</v>
      </c>
      <c r="E36" s="150">
        <f>E191</f>
        <v>0</v>
      </c>
      <c r="F36" s="170"/>
      <c r="G36" s="170"/>
      <c r="H36" s="2"/>
      <c r="I36" s="2"/>
      <c r="U36" s="1"/>
    </row>
    <row r="37" spans="1:21" ht="45">
      <c r="A37" s="31"/>
      <c r="B37" s="35"/>
      <c r="C37" s="94" t="s">
        <v>162</v>
      </c>
      <c r="D37" s="149">
        <v>20437.099999999999</v>
      </c>
      <c r="E37" s="150"/>
      <c r="F37" s="170"/>
      <c r="G37" s="170"/>
      <c r="H37" s="2"/>
      <c r="I37" s="2"/>
      <c r="U37" s="1"/>
    </row>
    <row r="38" spans="1:21" ht="30">
      <c r="A38" s="28"/>
      <c r="B38" s="57">
        <v>112</v>
      </c>
      <c r="C38" s="95" t="s">
        <v>99</v>
      </c>
      <c r="D38" s="144"/>
      <c r="E38" s="55"/>
      <c r="F38" s="171"/>
      <c r="G38" s="171"/>
      <c r="H38" s="2"/>
      <c r="I38" s="2"/>
      <c r="U38" s="1"/>
    </row>
    <row r="39" spans="1:21">
      <c r="A39" s="28"/>
      <c r="B39" s="57">
        <v>113</v>
      </c>
      <c r="C39" s="95" t="s">
        <v>98</v>
      </c>
      <c r="D39" s="144">
        <f>1604+8037.2</f>
        <v>9641.2000000000007</v>
      </c>
      <c r="E39" s="55">
        <v>8908</v>
      </c>
      <c r="F39" s="171"/>
      <c r="G39" s="171"/>
      <c r="H39" s="2"/>
      <c r="I39" s="2"/>
      <c r="U39" s="1"/>
    </row>
    <row r="40" spans="1:21" ht="30">
      <c r="A40" s="28"/>
      <c r="B40" s="35"/>
      <c r="C40" s="94" t="s">
        <v>161</v>
      </c>
      <c r="D40" s="145"/>
      <c r="E40" s="20"/>
      <c r="F40" s="171"/>
      <c r="G40" s="171"/>
      <c r="H40" s="2"/>
      <c r="I40" s="2"/>
      <c r="U40" s="1"/>
    </row>
    <row r="41" spans="1:21" ht="45">
      <c r="A41" s="28"/>
      <c r="B41" s="86"/>
      <c r="C41" s="94" t="s">
        <v>162</v>
      </c>
      <c r="D41" s="145">
        <v>1604</v>
      </c>
      <c r="E41" s="20"/>
      <c r="F41" s="171"/>
      <c r="G41" s="171"/>
      <c r="H41" s="2"/>
      <c r="I41" s="2"/>
      <c r="U41" s="1"/>
    </row>
    <row r="42" spans="1:21" ht="30">
      <c r="A42" s="28"/>
      <c r="B42" s="73">
        <v>116</v>
      </c>
      <c r="C42" s="96" t="s">
        <v>120</v>
      </c>
      <c r="D42" s="146"/>
      <c r="E42" s="74"/>
      <c r="F42" s="171"/>
      <c r="G42" s="171"/>
      <c r="H42" s="2"/>
      <c r="I42" s="2"/>
      <c r="U42" s="1"/>
    </row>
    <row r="43" spans="1:21" ht="30">
      <c r="A43" s="28"/>
      <c r="B43" s="20"/>
      <c r="C43" s="94" t="s">
        <v>161</v>
      </c>
      <c r="D43" s="149"/>
      <c r="E43" s="150"/>
      <c r="F43" s="170"/>
      <c r="G43" s="170"/>
      <c r="H43" s="2"/>
      <c r="I43" s="2"/>
      <c r="U43" s="1"/>
    </row>
    <row r="44" spans="1:21" ht="45">
      <c r="A44" s="28"/>
      <c r="B44" s="20"/>
      <c r="C44" s="94" t="s">
        <v>162</v>
      </c>
      <c r="D44" s="149"/>
      <c r="E44" s="150"/>
      <c r="F44" s="170"/>
      <c r="G44" s="170"/>
      <c r="H44" s="2"/>
      <c r="I44" s="2"/>
      <c r="U44" s="1"/>
    </row>
    <row r="45" spans="1:21">
      <c r="A45" s="28"/>
      <c r="B45" s="57">
        <v>121</v>
      </c>
      <c r="C45" s="95" t="s">
        <v>104</v>
      </c>
      <c r="D45" s="144">
        <f>2733.3+7815</f>
        <v>10548.3</v>
      </c>
      <c r="E45" s="55">
        <f>503+8439+1062</f>
        <v>10004</v>
      </c>
      <c r="F45" s="171"/>
      <c r="G45" s="171"/>
      <c r="H45" s="2"/>
      <c r="I45" s="2"/>
      <c r="U45" s="1"/>
    </row>
    <row r="46" spans="1:21" ht="30">
      <c r="A46" s="28"/>
      <c r="B46" s="34"/>
      <c r="C46" s="94" t="s">
        <v>161</v>
      </c>
      <c r="D46" s="149">
        <f>D36*0.9*0.06</f>
        <v>0</v>
      </c>
      <c r="E46" s="150">
        <f>E36*0.9*0.06</f>
        <v>0</v>
      </c>
      <c r="F46" s="170"/>
      <c r="G46" s="170"/>
      <c r="H46" s="2"/>
      <c r="I46" s="2"/>
      <c r="U46" s="1"/>
    </row>
    <row r="47" spans="1:21" ht="45">
      <c r="A47" s="28"/>
      <c r="B47" s="34"/>
      <c r="C47" s="94" t="s">
        <v>162</v>
      </c>
      <c r="D47" s="149">
        <v>1103.5999999999999</v>
      </c>
      <c r="E47" s="150"/>
      <c r="F47" s="170"/>
      <c r="G47" s="170"/>
      <c r="H47" s="2"/>
      <c r="I47" s="2"/>
      <c r="U47" s="1"/>
    </row>
    <row r="48" spans="1:21">
      <c r="A48" s="28"/>
      <c r="B48" s="58">
        <v>122</v>
      </c>
      <c r="C48" s="97" t="s">
        <v>105</v>
      </c>
      <c r="D48" s="144">
        <f>1579.4+3839</f>
        <v>5418.4</v>
      </c>
      <c r="E48" s="55">
        <f>289+4923+629</f>
        <v>5841</v>
      </c>
      <c r="F48" s="171"/>
      <c r="G48" s="171"/>
      <c r="H48" s="2"/>
      <c r="I48" s="2"/>
      <c r="U48" s="1"/>
    </row>
    <row r="49" spans="1:21" ht="30">
      <c r="A49" s="28"/>
      <c r="B49" s="34"/>
      <c r="C49" s="94" t="s">
        <v>161</v>
      </c>
      <c r="D49" s="149">
        <f>D36*0.9*0.035</f>
        <v>0</v>
      </c>
      <c r="E49" s="150">
        <f>E36*0.9*0.035</f>
        <v>0</v>
      </c>
      <c r="F49" s="170"/>
      <c r="G49" s="170"/>
      <c r="H49" s="2"/>
      <c r="I49" s="2"/>
      <c r="U49" s="1"/>
    </row>
    <row r="50" spans="1:21" ht="45">
      <c r="A50" s="28"/>
      <c r="B50" s="88"/>
      <c r="C50" s="94" t="s">
        <v>162</v>
      </c>
      <c r="D50" s="149">
        <v>643.70000000000005</v>
      </c>
      <c r="E50" s="150"/>
      <c r="F50" s="170"/>
      <c r="G50" s="170"/>
      <c r="H50" s="2"/>
      <c r="I50" s="2"/>
      <c r="U50" s="1"/>
    </row>
    <row r="51" spans="1:21" ht="30">
      <c r="A51" s="28"/>
      <c r="B51" s="83">
        <v>123</v>
      </c>
      <c r="C51" s="98" t="s">
        <v>106</v>
      </c>
      <c r="D51" s="74">
        <v>25.9</v>
      </c>
      <c r="E51" s="74">
        <v>27</v>
      </c>
      <c r="F51" s="171"/>
      <c r="G51" s="171"/>
      <c r="H51" s="2"/>
      <c r="I51" s="2"/>
      <c r="U51" s="1"/>
    </row>
    <row r="52" spans="1:21" ht="45">
      <c r="A52" s="28"/>
      <c r="B52" s="117">
        <v>124</v>
      </c>
      <c r="C52" s="98" t="s">
        <v>119</v>
      </c>
      <c r="D52" s="74">
        <f>741.6+1810</f>
        <v>2551.6</v>
      </c>
      <c r="E52" s="74">
        <f>181+3126+405</f>
        <v>3712</v>
      </c>
      <c r="F52" s="171"/>
      <c r="G52" s="171"/>
      <c r="H52" s="2"/>
      <c r="I52" s="2"/>
      <c r="U52" s="1"/>
    </row>
    <row r="53" spans="1:21" ht="30">
      <c r="A53" s="28"/>
      <c r="B53" s="78"/>
      <c r="C53" s="94" t="s">
        <v>161</v>
      </c>
      <c r="D53" s="149">
        <f>D36*0.015</f>
        <v>0</v>
      </c>
      <c r="E53" s="150">
        <f>E36*0.015</f>
        <v>0</v>
      </c>
      <c r="F53" s="170"/>
      <c r="G53" s="170"/>
      <c r="H53" s="2"/>
      <c r="I53" s="2"/>
      <c r="U53" s="1"/>
    </row>
    <row r="54" spans="1:21" ht="45">
      <c r="A54" s="28"/>
      <c r="B54" s="187"/>
      <c r="C54" s="94" t="s">
        <v>162</v>
      </c>
      <c r="D54" s="149">
        <v>306.60000000000002</v>
      </c>
      <c r="E54" s="150"/>
      <c r="F54" s="170"/>
      <c r="G54" s="170"/>
      <c r="H54" s="2"/>
      <c r="I54" s="2"/>
      <c r="U54" s="1"/>
    </row>
    <row r="55" spans="1:21" ht="30">
      <c r="A55" s="28"/>
      <c r="B55" s="83">
        <v>131</v>
      </c>
      <c r="C55" s="98" t="s">
        <v>100</v>
      </c>
      <c r="D55" s="74"/>
      <c r="E55" s="74"/>
      <c r="F55" s="171"/>
      <c r="G55" s="171"/>
      <c r="H55" s="2"/>
      <c r="I55" s="2"/>
      <c r="U55" s="1"/>
    </row>
    <row r="56" spans="1:21" ht="15.75" thickBot="1">
      <c r="A56" s="29"/>
      <c r="B56" s="83">
        <v>135</v>
      </c>
      <c r="C56" s="99" t="s">
        <v>5</v>
      </c>
      <c r="D56" s="74"/>
      <c r="E56" s="74"/>
      <c r="F56" s="171"/>
      <c r="G56" s="171"/>
      <c r="H56" s="2"/>
      <c r="I56" s="2"/>
      <c r="U56" s="1"/>
    </row>
    <row r="57" spans="1:21" ht="15.75" thickBot="1">
      <c r="A57" s="24"/>
      <c r="B57" s="59">
        <v>141</v>
      </c>
      <c r="C57" s="100" t="s">
        <v>6</v>
      </c>
      <c r="D57" s="158"/>
      <c r="E57" s="60"/>
      <c r="F57" s="171"/>
      <c r="G57" s="171"/>
      <c r="H57" s="2"/>
      <c r="I57" s="2"/>
      <c r="U57" s="1"/>
    </row>
    <row r="58" spans="1:21" ht="15.75" thickBot="1">
      <c r="A58" s="30"/>
      <c r="B58" s="61">
        <v>142</v>
      </c>
      <c r="C58" s="92" t="s">
        <v>129</v>
      </c>
      <c r="D58" s="62"/>
      <c r="E58" s="62"/>
      <c r="F58" s="171"/>
      <c r="G58" s="171"/>
      <c r="H58" s="2"/>
      <c r="I58" s="2"/>
      <c r="U58" s="1"/>
    </row>
    <row r="59" spans="1:21">
      <c r="A59" s="27"/>
      <c r="B59" s="53">
        <v>144</v>
      </c>
      <c r="C59" s="93" t="s">
        <v>7</v>
      </c>
      <c r="D59" s="65">
        <f>SUM(D60:D61)</f>
        <v>243</v>
      </c>
      <c r="E59" s="65">
        <f>SUM(E60:E61)</f>
        <v>237</v>
      </c>
      <c r="F59" s="175"/>
      <c r="G59" s="175"/>
      <c r="H59" s="2"/>
      <c r="I59" s="2"/>
      <c r="U59" s="1"/>
    </row>
    <row r="60" spans="1:21">
      <c r="A60" s="31"/>
      <c r="B60" s="35"/>
      <c r="C60" s="101" t="s">
        <v>107</v>
      </c>
      <c r="D60" s="155"/>
      <c r="E60" s="20"/>
      <c r="F60" s="171"/>
      <c r="G60" s="171"/>
      <c r="H60" s="2"/>
      <c r="I60" s="2"/>
      <c r="U60" s="1"/>
    </row>
    <row r="61" spans="1:21" ht="15.75" thickBot="1">
      <c r="A61" s="31"/>
      <c r="B61" s="35"/>
      <c r="C61" s="101" t="s">
        <v>101</v>
      </c>
      <c r="D61" s="155">
        <v>243</v>
      </c>
      <c r="E61" s="20">
        <v>237</v>
      </c>
      <c r="F61" s="171"/>
      <c r="G61" s="171"/>
      <c r="H61" s="2"/>
      <c r="I61" s="2"/>
      <c r="U61" s="1"/>
    </row>
    <row r="62" spans="1:21" ht="30">
      <c r="A62" s="27"/>
      <c r="B62" s="53">
        <v>149</v>
      </c>
      <c r="C62" s="93" t="s">
        <v>8</v>
      </c>
      <c r="D62" s="65">
        <f>SUM(D63:D74)</f>
        <v>1878.1</v>
      </c>
      <c r="E62" s="65">
        <f>SUM(E63:E74)</f>
        <v>2750</v>
      </c>
      <c r="F62" s="175"/>
      <c r="G62" s="175"/>
      <c r="H62" s="2"/>
      <c r="I62" s="2"/>
      <c r="U62" s="1"/>
    </row>
    <row r="63" spans="1:21" ht="30">
      <c r="A63" s="31"/>
      <c r="B63" s="35"/>
      <c r="C63" s="101" t="s">
        <v>62</v>
      </c>
      <c r="D63" s="155">
        <v>75</v>
      </c>
      <c r="E63" s="155">
        <f>D63</f>
        <v>75</v>
      </c>
      <c r="F63" s="172"/>
      <c r="G63" s="172"/>
      <c r="H63" s="2"/>
      <c r="I63" s="2"/>
      <c r="U63" s="1"/>
    </row>
    <row r="64" spans="1:21" ht="30">
      <c r="A64" s="28"/>
      <c r="B64" s="33"/>
      <c r="C64" s="101" t="s">
        <v>9</v>
      </c>
      <c r="D64" s="155">
        <v>119</v>
      </c>
      <c r="E64" s="155">
        <f t="shared" ref="E64:E72" si="0">D64</f>
        <v>119</v>
      </c>
      <c r="F64" s="172"/>
      <c r="G64" s="172"/>
      <c r="H64" s="2"/>
      <c r="I64" s="2"/>
      <c r="U64" s="1"/>
    </row>
    <row r="65" spans="1:21">
      <c r="A65" s="28"/>
      <c r="B65" s="33"/>
      <c r="C65" s="101" t="s">
        <v>10</v>
      </c>
      <c r="D65" s="155">
        <v>12</v>
      </c>
      <c r="E65" s="155">
        <f t="shared" si="0"/>
        <v>12</v>
      </c>
      <c r="F65" s="172"/>
      <c r="G65" s="172"/>
      <c r="H65" s="2"/>
      <c r="I65" s="2"/>
      <c r="U65" s="1"/>
    </row>
    <row r="66" spans="1:21">
      <c r="A66" s="28"/>
      <c r="B66" s="33"/>
      <c r="C66" s="101" t="s">
        <v>11</v>
      </c>
      <c r="D66" s="155"/>
      <c r="E66" s="155">
        <f t="shared" si="0"/>
        <v>0</v>
      </c>
      <c r="F66" s="172"/>
      <c r="G66" s="172"/>
      <c r="H66" s="2"/>
      <c r="I66" s="2"/>
      <c r="U66" s="1"/>
    </row>
    <row r="67" spans="1:21">
      <c r="A67" s="28"/>
      <c r="B67" s="33"/>
      <c r="C67" s="101" t="s">
        <v>12</v>
      </c>
      <c r="D67" s="155">
        <v>640</v>
      </c>
      <c r="E67" s="155">
        <f t="shared" si="0"/>
        <v>640</v>
      </c>
      <c r="F67" s="172"/>
      <c r="G67" s="172"/>
      <c r="H67" s="2"/>
      <c r="I67" s="2"/>
      <c r="U67" s="1"/>
    </row>
    <row r="68" spans="1:21">
      <c r="A68" s="28"/>
      <c r="B68" s="33"/>
      <c r="C68" s="101" t="s">
        <v>63</v>
      </c>
      <c r="D68" s="155">
        <v>120</v>
      </c>
      <c r="E68" s="155">
        <f t="shared" si="0"/>
        <v>120</v>
      </c>
      <c r="F68" s="172"/>
      <c r="G68" s="172"/>
      <c r="H68" s="2"/>
      <c r="I68" s="2"/>
      <c r="U68" s="1"/>
    </row>
    <row r="69" spans="1:21">
      <c r="A69" s="28"/>
      <c r="B69" s="33"/>
      <c r="C69" s="101" t="s">
        <v>13</v>
      </c>
      <c r="D69" s="155"/>
      <c r="E69" s="155">
        <f t="shared" si="0"/>
        <v>0</v>
      </c>
      <c r="F69" s="172"/>
      <c r="G69" s="172"/>
      <c r="H69" s="2"/>
      <c r="I69" s="2"/>
      <c r="U69" s="1"/>
    </row>
    <row r="70" spans="1:21" ht="30">
      <c r="A70" s="28"/>
      <c r="B70" s="33"/>
      <c r="C70" s="101" t="s">
        <v>14</v>
      </c>
      <c r="D70" s="155">
        <v>602</v>
      </c>
      <c r="E70" s="155">
        <f>2750-1566</f>
        <v>1184</v>
      </c>
      <c r="F70" s="172"/>
      <c r="G70" s="172"/>
      <c r="H70" s="2"/>
      <c r="I70" s="2"/>
      <c r="U70" s="1"/>
    </row>
    <row r="71" spans="1:21">
      <c r="A71" s="28"/>
      <c r="B71" s="35"/>
      <c r="C71" s="101" t="s">
        <v>15</v>
      </c>
      <c r="D71" s="155"/>
      <c r="E71" s="155">
        <f t="shared" si="0"/>
        <v>0</v>
      </c>
      <c r="F71" s="172"/>
      <c r="G71" s="172"/>
      <c r="H71" s="2"/>
      <c r="I71" s="2"/>
      <c r="U71" s="1"/>
    </row>
    <row r="72" spans="1:21">
      <c r="A72" s="28"/>
      <c r="B72" s="26"/>
      <c r="C72" s="101" t="s">
        <v>16</v>
      </c>
      <c r="D72" s="155"/>
      <c r="E72" s="155">
        <f t="shared" si="0"/>
        <v>0</v>
      </c>
      <c r="F72" s="172"/>
      <c r="G72" s="172"/>
      <c r="H72" s="2"/>
      <c r="I72" s="2"/>
      <c r="U72" s="1"/>
    </row>
    <row r="73" spans="1:21">
      <c r="A73" s="28"/>
      <c r="B73" s="33"/>
      <c r="C73" s="101" t="s">
        <v>17</v>
      </c>
      <c r="D73" s="155">
        <v>310.10000000000002</v>
      </c>
      <c r="E73" s="155">
        <v>600</v>
      </c>
      <c r="F73" s="172"/>
      <c r="G73" s="172"/>
      <c r="H73" s="2"/>
      <c r="I73" s="2"/>
      <c r="U73" s="1"/>
    </row>
    <row r="74" spans="1:21" ht="15.75" thickBot="1">
      <c r="A74" s="29"/>
      <c r="B74" s="34"/>
      <c r="C74" s="102" t="s">
        <v>18</v>
      </c>
      <c r="D74" s="159"/>
      <c r="E74" s="159"/>
      <c r="F74" s="172"/>
      <c r="G74" s="172"/>
      <c r="H74" s="2"/>
      <c r="I74" s="2"/>
      <c r="U74" s="1"/>
    </row>
    <row r="75" spans="1:21" ht="30">
      <c r="A75" s="27"/>
      <c r="B75" s="53">
        <v>151</v>
      </c>
      <c r="C75" s="93" t="s">
        <v>19</v>
      </c>
      <c r="D75" s="207">
        <f>SUM(D76:D81)</f>
        <v>17305</v>
      </c>
      <c r="E75" s="65">
        <f>SUM(E76:E81)</f>
        <v>18424.599999999999</v>
      </c>
      <c r="F75" s="175"/>
      <c r="G75" s="175"/>
      <c r="H75" s="2"/>
      <c r="I75" s="2"/>
      <c r="U75" s="1"/>
    </row>
    <row r="76" spans="1:21">
      <c r="A76" s="31"/>
      <c r="B76" s="35"/>
      <c r="C76" s="101" t="s">
        <v>20</v>
      </c>
      <c r="D76" s="155">
        <v>1191</v>
      </c>
      <c r="E76" s="155">
        <v>1192</v>
      </c>
      <c r="F76" s="172"/>
      <c r="G76" s="172"/>
      <c r="H76" s="2"/>
      <c r="I76" s="2"/>
      <c r="U76" s="1"/>
    </row>
    <row r="77" spans="1:21">
      <c r="A77" s="31"/>
      <c r="B77" s="35"/>
      <c r="C77" s="101" t="s">
        <v>108</v>
      </c>
      <c r="D77" s="155">
        <f>17305-16269.2-100</f>
        <v>935.79999999999927</v>
      </c>
      <c r="E77" s="155">
        <f>17305-16269.2-100</f>
        <v>935.79999999999927</v>
      </c>
      <c r="F77" s="172"/>
      <c r="G77" s="172"/>
      <c r="H77" s="2"/>
      <c r="I77" s="2"/>
      <c r="U77" s="1"/>
    </row>
    <row r="78" spans="1:21">
      <c r="A78" s="31"/>
      <c r="B78" s="35"/>
      <c r="C78" s="101" t="s">
        <v>21</v>
      </c>
      <c r="D78" s="155"/>
      <c r="E78" s="155"/>
      <c r="F78" s="172"/>
      <c r="G78" s="172"/>
      <c r="H78" s="2"/>
      <c r="I78" s="2"/>
      <c r="U78" s="1"/>
    </row>
    <row r="79" spans="1:21">
      <c r="A79" s="28"/>
      <c r="B79" s="33"/>
      <c r="C79" s="101" t="s">
        <v>22</v>
      </c>
      <c r="D79" s="155">
        <v>1553.8</v>
      </c>
      <c r="E79" s="155">
        <v>1554.8</v>
      </c>
      <c r="F79" s="172"/>
      <c r="G79" s="172"/>
      <c r="H79" s="2"/>
      <c r="I79" s="2"/>
      <c r="U79" s="1"/>
    </row>
    <row r="80" spans="1:21" ht="30">
      <c r="A80" s="29"/>
      <c r="B80" s="34"/>
      <c r="C80" s="101" t="s">
        <v>73</v>
      </c>
      <c r="D80" s="155"/>
      <c r="E80" s="155"/>
      <c r="F80" s="172"/>
      <c r="G80" s="172"/>
      <c r="H80" s="2"/>
      <c r="I80" s="2"/>
      <c r="U80" s="1"/>
    </row>
    <row r="81" spans="1:21" ht="15.75" thickBot="1">
      <c r="A81" s="29"/>
      <c r="B81" s="34"/>
      <c r="C81" s="102" t="s">
        <v>23</v>
      </c>
      <c r="D81" s="159">
        <v>13624.4</v>
      </c>
      <c r="E81" s="159">
        <f>18425-3683</f>
        <v>14742</v>
      </c>
      <c r="F81" s="172"/>
      <c r="G81" s="172"/>
      <c r="H81" s="2"/>
      <c r="I81" s="2"/>
      <c r="U81" s="1"/>
    </row>
    <row r="82" spans="1:21">
      <c r="A82" s="27"/>
      <c r="B82" s="53">
        <v>152</v>
      </c>
      <c r="C82" s="93" t="s">
        <v>24</v>
      </c>
      <c r="D82" s="208">
        <f>SUM(D83:D85)</f>
        <v>1198.3600000000001</v>
      </c>
      <c r="E82" s="63">
        <f>SUM(E83:E85)</f>
        <v>1672.96</v>
      </c>
      <c r="F82" s="176"/>
      <c r="G82" s="176"/>
      <c r="H82" s="2"/>
      <c r="I82" s="2"/>
      <c r="U82" s="1"/>
    </row>
    <row r="83" spans="1:21">
      <c r="A83" s="31"/>
      <c r="B83" s="35"/>
      <c r="C83" s="101" t="s">
        <v>25</v>
      </c>
      <c r="D83" s="209">
        <f>3.5*12</f>
        <v>42</v>
      </c>
      <c r="E83" s="209">
        <f>3.5*12</f>
        <v>42</v>
      </c>
      <c r="F83" s="171"/>
      <c r="G83" s="171"/>
      <c r="H83" s="2"/>
      <c r="I83" s="2"/>
      <c r="U83" s="1"/>
    </row>
    <row r="84" spans="1:21">
      <c r="A84" s="28"/>
      <c r="B84" s="33"/>
      <c r="C84" s="101" t="s">
        <v>26</v>
      </c>
      <c r="D84" s="209">
        <f>20.3*12+29.99*12+47.04*12-15-100</f>
        <v>1052.96</v>
      </c>
      <c r="E84" s="209">
        <f>20.3*12+29.99*12+47.04*12-14</f>
        <v>1153.96</v>
      </c>
      <c r="F84" s="171"/>
      <c r="G84" s="171"/>
      <c r="H84" s="2"/>
      <c r="I84" s="2"/>
      <c r="U84" s="1"/>
    </row>
    <row r="85" spans="1:21" ht="15.75" thickBot="1">
      <c r="A85" s="28"/>
      <c r="B85" s="33"/>
      <c r="C85" s="101" t="s">
        <v>27</v>
      </c>
      <c r="D85" s="209">
        <f>1198.4-1210+115</f>
        <v>103.40000000000009</v>
      </c>
      <c r="E85" s="209">
        <f>1313-1196+360</f>
        <v>477</v>
      </c>
      <c r="F85" s="171"/>
      <c r="G85" s="171"/>
      <c r="H85" s="2"/>
      <c r="I85" s="2"/>
      <c r="U85" s="1"/>
    </row>
    <row r="86" spans="1:21">
      <c r="A86" s="27"/>
      <c r="B86" s="85">
        <v>153</v>
      </c>
      <c r="C86" s="103" t="s">
        <v>28</v>
      </c>
      <c r="D86" s="63">
        <f>SUM(D87:D89)</f>
        <v>0</v>
      </c>
      <c r="E86" s="63">
        <f>SUM(E87:E89)</f>
        <v>0</v>
      </c>
      <c r="F86" s="176"/>
      <c r="G86" s="176"/>
      <c r="H86" s="2"/>
      <c r="I86" s="2"/>
      <c r="U86" s="1"/>
    </row>
    <row r="87" spans="1:21">
      <c r="A87" s="31"/>
      <c r="B87" s="86"/>
      <c r="C87" s="104" t="s">
        <v>70</v>
      </c>
      <c r="D87" s="155"/>
      <c r="E87" s="20"/>
      <c r="F87" s="171"/>
      <c r="G87" s="171"/>
      <c r="H87" s="2"/>
      <c r="I87" s="2"/>
      <c r="U87" s="1"/>
    </row>
    <row r="88" spans="1:21">
      <c r="A88" s="28"/>
      <c r="B88" s="87"/>
      <c r="C88" s="105" t="s">
        <v>96</v>
      </c>
      <c r="D88" s="155"/>
      <c r="E88" s="20"/>
      <c r="F88" s="171"/>
      <c r="G88" s="171"/>
      <c r="H88" s="2"/>
      <c r="I88" s="2"/>
      <c r="U88" s="1"/>
    </row>
    <row r="89" spans="1:21" ht="15.75" thickBot="1">
      <c r="A89" s="29"/>
      <c r="B89" s="88"/>
      <c r="C89" s="106" t="s">
        <v>29</v>
      </c>
      <c r="D89" s="160"/>
      <c r="E89" s="89"/>
      <c r="F89" s="171"/>
      <c r="G89" s="171"/>
      <c r="H89" s="2"/>
      <c r="I89" s="2"/>
      <c r="U89" s="1"/>
    </row>
    <row r="90" spans="1:21" ht="15.75" thickBot="1">
      <c r="A90" s="27"/>
      <c r="B90" s="84">
        <v>154</v>
      </c>
      <c r="C90" s="107" t="s">
        <v>122</v>
      </c>
      <c r="D90" s="60"/>
      <c r="E90" s="60"/>
      <c r="F90" s="171"/>
      <c r="G90" s="171"/>
      <c r="H90" s="2"/>
      <c r="I90" s="2"/>
      <c r="U90" s="1"/>
    </row>
    <row r="91" spans="1:21" ht="30">
      <c r="A91" s="27"/>
      <c r="B91" s="53">
        <v>159</v>
      </c>
      <c r="C91" s="93" t="s">
        <v>30</v>
      </c>
      <c r="D91" s="65">
        <f>SUM(D92:D121)</f>
        <v>4787.2999999999993</v>
      </c>
      <c r="E91" s="65">
        <f>SUM(E92:E121)</f>
        <v>4787</v>
      </c>
      <c r="F91" s="175"/>
      <c r="G91" s="175"/>
      <c r="H91" s="2"/>
      <c r="I91" s="2"/>
      <c r="U91" s="1"/>
    </row>
    <row r="92" spans="1:21" ht="45">
      <c r="A92" s="31"/>
      <c r="B92" s="35"/>
      <c r="C92" s="101" t="s">
        <v>31</v>
      </c>
      <c r="D92" s="155">
        <v>35</v>
      </c>
      <c r="E92" s="155">
        <v>35</v>
      </c>
      <c r="F92" s="172"/>
      <c r="G92" s="172"/>
      <c r="H92" s="2"/>
      <c r="I92" s="2"/>
      <c r="U92" s="1"/>
    </row>
    <row r="93" spans="1:21">
      <c r="A93" s="28"/>
      <c r="B93" s="33"/>
      <c r="C93" s="101" t="s">
        <v>32</v>
      </c>
      <c r="D93" s="155">
        <v>101</v>
      </c>
      <c r="E93" s="155">
        <v>131</v>
      </c>
      <c r="F93" s="172"/>
      <c r="G93" s="172"/>
      <c r="H93" s="2"/>
      <c r="I93" s="2"/>
      <c r="U93" s="1"/>
    </row>
    <row r="94" spans="1:21" ht="30">
      <c r="A94" s="28"/>
      <c r="B94" s="33"/>
      <c r="C94" s="101" t="s">
        <v>74</v>
      </c>
      <c r="D94" s="155"/>
      <c r="E94" s="155"/>
      <c r="F94" s="172"/>
      <c r="G94" s="172"/>
      <c r="H94" s="2"/>
      <c r="I94" s="2"/>
      <c r="U94" s="1"/>
    </row>
    <row r="95" spans="1:21" ht="30">
      <c r="A95" s="28"/>
      <c r="B95" s="33"/>
      <c r="C95" s="101" t="s">
        <v>33</v>
      </c>
      <c r="D95" s="155">
        <v>102</v>
      </c>
      <c r="E95" s="155">
        <v>180</v>
      </c>
      <c r="F95" s="172"/>
      <c r="G95" s="172"/>
      <c r="H95" s="2"/>
      <c r="I95" s="2"/>
      <c r="U95" s="1"/>
    </row>
    <row r="96" spans="1:21">
      <c r="A96" s="28"/>
      <c r="B96" s="33"/>
      <c r="C96" s="101" t="s">
        <v>34</v>
      </c>
      <c r="D96" s="155">
        <v>198</v>
      </c>
      <c r="E96" s="155">
        <v>300</v>
      </c>
      <c r="F96" s="172"/>
      <c r="G96" s="172"/>
      <c r="H96" s="2"/>
      <c r="I96" s="2"/>
      <c r="U96" s="1"/>
    </row>
    <row r="97" spans="1:21" ht="45">
      <c r="A97" s="28"/>
      <c r="B97" s="33"/>
      <c r="C97" s="101" t="s">
        <v>35</v>
      </c>
      <c r="D97" s="155">
        <v>71</v>
      </c>
      <c r="E97" s="155">
        <v>73</v>
      </c>
      <c r="F97" s="172"/>
      <c r="G97" s="172"/>
      <c r="H97" s="2"/>
      <c r="I97" s="2"/>
      <c r="U97" s="1"/>
    </row>
    <row r="98" spans="1:21" ht="30">
      <c r="A98" s="28"/>
      <c r="B98" s="33"/>
      <c r="C98" s="101" t="s">
        <v>64</v>
      </c>
      <c r="D98" s="155">
        <v>120</v>
      </c>
      <c r="E98" s="155">
        <v>120</v>
      </c>
      <c r="F98" s="172"/>
      <c r="G98" s="172"/>
      <c r="H98" s="2"/>
      <c r="I98" s="2"/>
      <c r="U98" s="1"/>
    </row>
    <row r="99" spans="1:21">
      <c r="A99" s="28"/>
      <c r="B99" s="33"/>
      <c r="C99" s="101" t="s">
        <v>36</v>
      </c>
      <c r="D99" s="155"/>
      <c r="E99" s="155"/>
      <c r="F99" s="172"/>
      <c r="G99" s="172"/>
      <c r="H99" s="2"/>
      <c r="I99" s="2"/>
      <c r="U99" s="1"/>
    </row>
    <row r="100" spans="1:21" ht="45">
      <c r="A100" s="28"/>
      <c r="B100" s="33"/>
      <c r="C100" s="101" t="s">
        <v>37</v>
      </c>
      <c r="D100" s="155">
        <v>311</v>
      </c>
      <c r="E100" s="155">
        <v>500</v>
      </c>
      <c r="F100" s="172"/>
      <c r="G100" s="172"/>
      <c r="H100" s="2"/>
      <c r="I100" s="2"/>
      <c r="U100" s="1"/>
    </row>
    <row r="101" spans="1:21" ht="45">
      <c r="A101" s="28"/>
      <c r="B101" s="33"/>
      <c r="C101" s="101" t="s">
        <v>38</v>
      </c>
      <c r="D101" s="155">
        <v>110</v>
      </c>
      <c r="E101" s="155">
        <v>110</v>
      </c>
      <c r="F101" s="172"/>
      <c r="G101" s="172"/>
      <c r="H101" s="2"/>
      <c r="I101" s="2"/>
      <c r="U101" s="1"/>
    </row>
    <row r="102" spans="1:21" ht="60">
      <c r="A102" s="28"/>
      <c r="B102" s="33"/>
      <c r="C102" s="101" t="s">
        <v>130</v>
      </c>
      <c r="D102" s="155">
        <v>190</v>
      </c>
      <c r="E102" s="155">
        <v>190</v>
      </c>
      <c r="F102" s="172"/>
      <c r="G102" s="172"/>
      <c r="H102" s="2"/>
      <c r="I102" s="2"/>
      <c r="U102" s="1"/>
    </row>
    <row r="103" spans="1:21" ht="45">
      <c r="A103" s="28"/>
      <c r="B103" s="33"/>
      <c r="C103" s="101" t="s">
        <v>123</v>
      </c>
      <c r="D103" s="155">
        <v>50</v>
      </c>
      <c r="E103" s="155">
        <v>70</v>
      </c>
      <c r="F103" s="172"/>
      <c r="G103" s="172"/>
      <c r="H103" s="2"/>
      <c r="I103" s="2"/>
      <c r="U103" s="1"/>
    </row>
    <row r="104" spans="1:21">
      <c r="A104" s="28"/>
      <c r="B104" s="33"/>
      <c r="C104" s="101" t="s">
        <v>21</v>
      </c>
      <c r="D104" s="155"/>
      <c r="E104" s="155"/>
      <c r="F104" s="172"/>
      <c r="G104" s="172"/>
      <c r="H104" s="2"/>
      <c r="I104" s="2"/>
      <c r="U104" s="1"/>
    </row>
    <row r="105" spans="1:21" ht="75">
      <c r="A105" s="28"/>
      <c r="B105" s="33"/>
      <c r="C105" s="101" t="s">
        <v>39</v>
      </c>
      <c r="D105" s="155">
        <v>190</v>
      </c>
      <c r="E105" s="155">
        <v>250</v>
      </c>
      <c r="F105" s="172"/>
      <c r="G105" s="172"/>
      <c r="H105" s="2"/>
      <c r="I105" s="2"/>
      <c r="U105" s="1"/>
    </row>
    <row r="106" spans="1:21">
      <c r="A106" s="28"/>
      <c r="B106" s="33"/>
      <c r="C106" s="101" t="s">
        <v>65</v>
      </c>
      <c r="D106" s="155">
        <v>54</v>
      </c>
      <c r="E106" s="155">
        <v>54</v>
      </c>
      <c r="F106" s="172"/>
      <c r="G106" s="172"/>
      <c r="H106" s="2"/>
      <c r="I106" s="2"/>
      <c r="U106" s="1"/>
    </row>
    <row r="107" spans="1:21" ht="30">
      <c r="A107" s="28"/>
      <c r="B107" s="33"/>
      <c r="C107" s="101" t="s">
        <v>40</v>
      </c>
      <c r="D107" s="155">
        <v>130</v>
      </c>
      <c r="E107" s="155">
        <v>160</v>
      </c>
      <c r="F107" s="172"/>
      <c r="G107" s="172"/>
      <c r="H107" s="2"/>
      <c r="I107" s="2"/>
      <c r="U107" s="1"/>
    </row>
    <row r="108" spans="1:21" ht="45">
      <c r="A108" s="28"/>
      <c r="B108" s="33"/>
      <c r="C108" s="101" t="s">
        <v>41</v>
      </c>
      <c r="D108" s="155">
        <v>190</v>
      </c>
      <c r="E108" s="155">
        <v>190</v>
      </c>
      <c r="F108" s="172"/>
      <c r="G108" s="172"/>
      <c r="H108" s="2"/>
      <c r="I108" s="2"/>
      <c r="U108" s="1"/>
    </row>
    <row r="109" spans="1:21" ht="30">
      <c r="A109" s="28"/>
      <c r="B109" s="33"/>
      <c r="C109" s="101" t="s">
        <v>42</v>
      </c>
      <c r="D109" s="155">
        <v>135</v>
      </c>
      <c r="E109" s="155">
        <v>200</v>
      </c>
      <c r="F109" s="172"/>
      <c r="G109" s="172"/>
      <c r="H109" s="2"/>
      <c r="I109" s="2"/>
      <c r="U109" s="1"/>
    </row>
    <row r="110" spans="1:21" ht="30">
      <c r="A110" s="28"/>
      <c r="B110" s="33"/>
      <c r="C110" s="101" t="s">
        <v>132</v>
      </c>
      <c r="D110" s="155"/>
      <c r="E110" s="155"/>
      <c r="F110" s="172"/>
      <c r="G110" s="172"/>
      <c r="H110" s="2"/>
      <c r="I110" s="2"/>
      <c r="U110" s="1"/>
    </row>
    <row r="111" spans="1:21" ht="45">
      <c r="A111" s="28"/>
      <c r="B111" s="33"/>
      <c r="C111" s="101" t="s">
        <v>43</v>
      </c>
      <c r="D111" s="155">
        <v>18</v>
      </c>
      <c r="E111" s="155">
        <v>18</v>
      </c>
      <c r="F111" s="172"/>
      <c r="G111" s="172"/>
      <c r="H111" s="2"/>
      <c r="I111" s="2"/>
      <c r="U111" s="1"/>
    </row>
    <row r="112" spans="1:21" ht="30">
      <c r="A112" s="28"/>
      <c r="B112" s="33"/>
      <c r="C112" s="118" t="s">
        <v>136</v>
      </c>
      <c r="D112" s="155"/>
      <c r="E112" s="155"/>
      <c r="F112" s="172"/>
      <c r="G112" s="172"/>
      <c r="H112" s="2"/>
      <c r="I112" s="2"/>
      <c r="U112" s="1"/>
    </row>
    <row r="113" spans="1:21" ht="30">
      <c r="A113" s="28"/>
      <c r="B113" s="33"/>
      <c r="C113" s="101" t="s">
        <v>131</v>
      </c>
      <c r="D113" s="155">
        <v>185</v>
      </c>
      <c r="E113" s="155">
        <v>250</v>
      </c>
      <c r="F113" s="172"/>
      <c r="G113" s="172"/>
      <c r="H113" s="2"/>
      <c r="I113" s="2"/>
      <c r="U113" s="1"/>
    </row>
    <row r="114" spans="1:21">
      <c r="A114" s="28"/>
      <c r="B114" s="33"/>
      <c r="C114" s="101" t="s">
        <v>133</v>
      </c>
      <c r="D114" s="155"/>
      <c r="E114" s="155"/>
      <c r="F114" s="172"/>
      <c r="G114" s="172"/>
      <c r="H114" s="2"/>
      <c r="I114" s="2"/>
      <c r="U114" s="1"/>
    </row>
    <row r="115" spans="1:21" ht="30">
      <c r="A115" s="28"/>
      <c r="B115" s="33"/>
      <c r="C115" s="118" t="s">
        <v>137</v>
      </c>
      <c r="D115" s="155">
        <f>546.6+27+685.8</f>
        <v>1259.4000000000001</v>
      </c>
      <c r="E115" s="155"/>
      <c r="F115" s="172"/>
      <c r="G115" s="172"/>
      <c r="H115" s="2"/>
      <c r="I115" s="2"/>
      <c r="U115" s="1"/>
    </row>
    <row r="116" spans="1:21" ht="30">
      <c r="A116" s="28"/>
      <c r="B116" s="33"/>
      <c r="C116" s="118" t="s">
        <v>138</v>
      </c>
      <c r="D116" s="155"/>
      <c r="E116" s="155"/>
      <c r="F116" s="172"/>
      <c r="G116" s="172"/>
      <c r="H116" s="2"/>
      <c r="I116" s="2"/>
      <c r="U116" s="1"/>
    </row>
    <row r="117" spans="1:21" ht="30">
      <c r="A117" s="28"/>
      <c r="B117" s="33"/>
      <c r="C117" s="118" t="s">
        <v>139</v>
      </c>
      <c r="D117" s="155">
        <v>114</v>
      </c>
      <c r="E117" s="155">
        <v>200</v>
      </c>
      <c r="F117" s="172"/>
      <c r="G117" s="172"/>
      <c r="H117" s="2"/>
      <c r="I117" s="2"/>
      <c r="U117" s="1"/>
    </row>
    <row r="118" spans="1:21" ht="30">
      <c r="A118" s="28"/>
      <c r="B118" s="33"/>
      <c r="C118" s="101" t="s">
        <v>44</v>
      </c>
      <c r="D118" s="155"/>
      <c r="E118" s="155">
        <v>190</v>
      </c>
      <c r="F118" s="172"/>
      <c r="G118" s="172"/>
      <c r="H118" s="2"/>
      <c r="I118" s="2"/>
      <c r="U118" s="1"/>
    </row>
    <row r="119" spans="1:21">
      <c r="A119" s="28"/>
      <c r="B119" s="33"/>
      <c r="C119" s="101" t="s">
        <v>66</v>
      </c>
      <c r="D119" s="155"/>
      <c r="E119" s="155"/>
      <c r="F119" s="172"/>
      <c r="G119" s="172"/>
      <c r="H119" s="2"/>
      <c r="I119" s="2"/>
      <c r="U119" s="1"/>
    </row>
    <row r="120" spans="1:21">
      <c r="A120" s="28"/>
      <c r="B120" s="33"/>
      <c r="C120" s="108" t="s">
        <v>67</v>
      </c>
      <c r="D120" s="155"/>
      <c r="E120" s="155"/>
      <c r="F120" s="172"/>
      <c r="G120" s="172"/>
      <c r="H120" s="2"/>
      <c r="I120" s="2"/>
      <c r="U120" s="1"/>
    </row>
    <row r="121" spans="1:21" ht="15.75" thickBot="1">
      <c r="A121" s="29"/>
      <c r="B121" s="34"/>
      <c r="C121" s="102" t="s">
        <v>45</v>
      </c>
      <c r="D121" s="155">
        <f>4786.9-3563</f>
        <v>1223.8999999999996</v>
      </c>
      <c r="E121" s="155">
        <f>4597-3031</f>
        <v>1566</v>
      </c>
      <c r="F121" s="172"/>
      <c r="G121" s="172"/>
      <c r="H121" s="2"/>
      <c r="I121" s="2"/>
      <c r="U121" s="1"/>
    </row>
    <row r="122" spans="1:21">
      <c r="A122" s="27"/>
      <c r="B122" s="53">
        <v>161</v>
      </c>
      <c r="C122" s="93" t="s">
        <v>46</v>
      </c>
      <c r="D122" s="65">
        <f>SUM(D123:D124)</f>
        <v>0</v>
      </c>
      <c r="E122" s="65">
        <f>SUM(E123:E124)</f>
        <v>0</v>
      </c>
      <c r="F122" s="175"/>
      <c r="G122" s="175"/>
      <c r="H122" s="2"/>
      <c r="I122" s="2"/>
      <c r="U122" s="1"/>
    </row>
    <row r="123" spans="1:21">
      <c r="A123" s="31"/>
      <c r="B123" s="35"/>
      <c r="C123" s="101" t="s">
        <v>68</v>
      </c>
      <c r="D123" s="20"/>
      <c r="E123" s="20"/>
      <c r="F123" s="171"/>
      <c r="G123" s="171"/>
      <c r="H123" s="2"/>
      <c r="I123" s="2"/>
      <c r="U123" s="1"/>
    </row>
    <row r="124" spans="1:21" ht="15.75" thickBot="1">
      <c r="A124" s="29"/>
      <c r="B124" s="34"/>
      <c r="C124" s="109" t="s">
        <v>61</v>
      </c>
      <c r="D124" s="21"/>
      <c r="E124" s="21"/>
      <c r="F124" s="171"/>
      <c r="G124" s="171"/>
      <c r="H124" s="2"/>
      <c r="I124" s="2"/>
      <c r="U124" s="1"/>
    </row>
    <row r="125" spans="1:21">
      <c r="A125" s="27"/>
      <c r="B125" s="53">
        <v>162</v>
      </c>
      <c r="C125" s="93" t="s">
        <v>116</v>
      </c>
      <c r="D125" s="65">
        <f>SUM(D126:D127)</f>
        <v>0</v>
      </c>
      <c r="E125" s="65">
        <f>SUM(E126:E127)</f>
        <v>0</v>
      </c>
      <c r="F125" s="175"/>
      <c r="G125" s="175"/>
      <c r="H125" s="2"/>
      <c r="I125" s="2"/>
      <c r="U125" s="1"/>
    </row>
    <row r="126" spans="1:21">
      <c r="A126" s="31"/>
      <c r="B126" s="35"/>
      <c r="C126" s="101" t="s">
        <v>68</v>
      </c>
      <c r="D126" s="20"/>
      <c r="E126" s="20"/>
      <c r="F126" s="171"/>
      <c r="G126" s="171"/>
      <c r="H126" s="2"/>
      <c r="I126" s="2"/>
      <c r="U126" s="1"/>
    </row>
    <row r="127" spans="1:21" ht="15.75" thickBot="1">
      <c r="A127" s="29"/>
      <c r="B127" s="34"/>
      <c r="C127" s="109" t="s">
        <v>61</v>
      </c>
      <c r="D127" s="21"/>
      <c r="E127" s="21"/>
      <c r="F127" s="171"/>
      <c r="G127" s="171"/>
      <c r="H127" s="2"/>
      <c r="I127" s="2"/>
      <c r="U127" s="1"/>
    </row>
    <row r="128" spans="1:21" ht="15.75" thickBot="1">
      <c r="A128" s="27"/>
      <c r="B128" s="53">
        <v>163</v>
      </c>
      <c r="C128" s="93" t="s">
        <v>109</v>
      </c>
      <c r="D128" s="56">
        <v>2348</v>
      </c>
      <c r="E128" s="56">
        <v>1855</v>
      </c>
      <c r="F128" s="171"/>
      <c r="G128" s="171"/>
      <c r="H128" s="2"/>
      <c r="I128" s="2"/>
      <c r="U128" s="1"/>
    </row>
    <row r="129" spans="1:21">
      <c r="A129" s="27"/>
      <c r="B129" s="53">
        <v>169</v>
      </c>
      <c r="C129" s="93" t="s">
        <v>47</v>
      </c>
      <c r="D129" s="65">
        <f>SUM(D130:D134)</f>
        <v>1</v>
      </c>
      <c r="E129" s="65">
        <f>SUM(E130:E134)</f>
        <v>0</v>
      </c>
      <c r="F129" s="175"/>
      <c r="G129" s="175"/>
      <c r="H129" s="2"/>
      <c r="I129" s="2"/>
      <c r="U129" s="1"/>
    </row>
    <row r="130" spans="1:21">
      <c r="A130" s="31"/>
      <c r="B130" s="35"/>
      <c r="C130" s="101" t="s">
        <v>71</v>
      </c>
      <c r="D130" s="20"/>
      <c r="E130" s="20"/>
      <c r="F130" s="171"/>
      <c r="G130" s="171"/>
      <c r="H130" s="2"/>
      <c r="I130" s="2"/>
      <c r="U130" s="1"/>
    </row>
    <row r="131" spans="1:21">
      <c r="A131" s="28"/>
      <c r="B131" s="33"/>
      <c r="C131" s="108" t="s">
        <v>48</v>
      </c>
      <c r="D131" s="20"/>
      <c r="E131" s="20"/>
      <c r="F131" s="171"/>
      <c r="G131" s="171"/>
      <c r="H131" s="2"/>
      <c r="I131" s="2"/>
      <c r="U131" s="1"/>
    </row>
    <row r="132" spans="1:21">
      <c r="A132" s="28"/>
      <c r="B132" s="33"/>
      <c r="C132" s="108" t="s">
        <v>49</v>
      </c>
      <c r="D132" s="20">
        <v>1</v>
      </c>
      <c r="E132" s="20"/>
      <c r="F132" s="171"/>
      <c r="G132" s="171"/>
      <c r="H132" s="2"/>
      <c r="I132" s="2"/>
      <c r="U132" s="1"/>
    </row>
    <row r="133" spans="1:21">
      <c r="A133" s="29"/>
      <c r="B133" s="34"/>
      <c r="C133" s="109" t="s">
        <v>110</v>
      </c>
      <c r="D133" s="5"/>
      <c r="E133" s="5"/>
      <c r="F133" s="171"/>
      <c r="G133" s="171"/>
      <c r="H133" s="2"/>
      <c r="I133" s="2"/>
      <c r="U133" s="1"/>
    </row>
    <row r="134" spans="1:21" ht="15.75" thickBot="1">
      <c r="A134" s="29"/>
      <c r="B134" s="34"/>
      <c r="C134" s="109" t="s">
        <v>47</v>
      </c>
      <c r="D134" s="21"/>
      <c r="E134" s="21"/>
      <c r="F134" s="171"/>
      <c r="G134" s="171"/>
      <c r="H134" s="2"/>
      <c r="I134" s="2"/>
      <c r="U134" s="1"/>
    </row>
    <row r="135" spans="1:21" ht="15.75" thickBot="1">
      <c r="A135" s="27"/>
      <c r="B135" s="53">
        <v>322</v>
      </c>
      <c r="C135" s="93" t="s">
        <v>50</v>
      </c>
      <c r="D135" s="56"/>
      <c r="E135" s="56"/>
      <c r="F135" s="171"/>
      <c r="G135" s="171"/>
      <c r="H135" s="2"/>
      <c r="I135" s="2"/>
      <c r="U135" s="1"/>
    </row>
    <row r="136" spans="1:21" ht="60.75" thickBot="1">
      <c r="A136" s="27"/>
      <c r="B136" s="121">
        <v>414</v>
      </c>
      <c r="C136" s="122" t="s">
        <v>51</v>
      </c>
      <c r="D136" s="127">
        <f>SUM(D137:D145)</f>
        <v>128</v>
      </c>
      <c r="E136" s="128">
        <f>SUM(E137:E145)</f>
        <v>0</v>
      </c>
      <c r="F136" s="175"/>
      <c r="G136" s="175"/>
      <c r="H136" s="2"/>
      <c r="I136" s="2"/>
      <c r="U136" s="1"/>
    </row>
    <row r="137" spans="1:21" ht="30">
      <c r="A137" s="28"/>
      <c r="B137" s="126"/>
      <c r="C137" s="123" t="s">
        <v>134</v>
      </c>
      <c r="D137" s="129"/>
      <c r="E137" s="178"/>
      <c r="F137" s="171"/>
      <c r="G137" s="171"/>
      <c r="H137" s="2"/>
      <c r="I137" s="2"/>
      <c r="U137" s="1"/>
    </row>
    <row r="138" spans="1:21">
      <c r="A138" s="28"/>
      <c r="B138" s="5"/>
      <c r="C138" s="124" t="s">
        <v>52</v>
      </c>
      <c r="D138" s="120"/>
      <c r="E138" s="179"/>
      <c r="F138" s="171"/>
      <c r="G138" s="171"/>
      <c r="H138" s="2"/>
      <c r="I138" s="2"/>
      <c r="U138" s="1"/>
    </row>
    <row r="139" spans="1:21">
      <c r="A139" s="28"/>
      <c r="B139" s="5"/>
      <c r="C139" s="124" t="s">
        <v>140</v>
      </c>
      <c r="D139" s="120"/>
      <c r="E139" s="179"/>
      <c r="F139" s="171"/>
      <c r="G139" s="171"/>
      <c r="H139" s="2"/>
      <c r="I139" s="2"/>
      <c r="U139" s="1"/>
    </row>
    <row r="140" spans="1:21" ht="30">
      <c r="A140" s="28"/>
      <c r="B140" s="5"/>
      <c r="C140" s="124" t="s">
        <v>141</v>
      </c>
      <c r="D140" s="120"/>
      <c r="E140" s="179"/>
      <c r="F140" s="171"/>
      <c r="G140" s="171"/>
      <c r="H140" s="2"/>
      <c r="I140" s="2"/>
      <c r="U140" s="1"/>
    </row>
    <row r="141" spans="1:21">
      <c r="A141" s="28"/>
      <c r="B141" s="33"/>
      <c r="C141" s="124" t="s">
        <v>142</v>
      </c>
      <c r="D141" s="120"/>
      <c r="E141" s="179"/>
      <c r="F141" s="171"/>
      <c r="G141" s="171"/>
      <c r="H141" s="2"/>
      <c r="I141" s="2"/>
      <c r="U141" s="1"/>
    </row>
    <row r="142" spans="1:21" ht="30">
      <c r="A142" s="28"/>
      <c r="B142" s="33"/>
      <c r="C142" s="124" t="s">
        <v>143</v>
      </c>
      <c r="D142" s="120"/>
      <c r="E142" s="179"/>
      <c r="F142" s="171"/>
      <c r="G142" s="171"/>
      <c r="H142" s="2"/>
      <c r="I142" s="2"/>
      <c r="U142" s="1"/>
    </row>
    <row r="143" spans="1:21">
      <c r="A143" s="28"/>
      <c r="B143" s="33"/>
      <c r="C143" s="124" t="s">
        <v>146</v>
      </c>
      <c r="D143" s="120"/>
      <c r="E143" s="179"/>
      <c r="F143" s="171"/>
      <c r="G143" s="171"/>
      <c r="H143" s="2"/>
      <c r="I143" s="2"/>
      <c r="U143" s="1"/>
    </row>
    <row r="144" spans="1:21" ht="30">
      <c r="A144" s="28"/>
      <c r="B144" s="33"/>
      <c r="C144" s="124" t="s">
        <v>147</v>
      </c>
      <c r="D144" s="120"/>
      <c r="E144" s="179"/>
      <c r="F144" s="171"/>
      <c r="G144" s="171"/>
      <c r="H144" s="2"/>
      <c r="I144" s="2"/>
      <c r="U144" s="1"/>
    </row>
    <row r="145" spans="1:21" ht="15.75" thickBot="1">
      <c r="A145" s="28"/>
      <c r="B145" s="36"/>
      <c r="C145" s="125" t="s">
        <v>145</v>
      </c>
      <c r="D145" s="131">
        <v>128</v>
      </c>
      <c r="E145" s="180"/>
      <c r="F145" s="171"/>
      <c r="G145" s="171"/>
      <c r="H145" s="2"/>
      <c r="I145" s="2"/>
      <c r="U145" s="1"/>
    </row>
    <row r="146" spans="1:21" ht="30">
      <c r="A146" s="31"/>
      <c r="B146" s="119">
        <v>416</v>
      </c>
      <c r="C146" s="95" t="s">
        <v>53</v>
      </c>
      <c r="D146" s="66">
        <f>SUM(D147:D148)</f>
        <v>0</v>
      </c>
      <c r="E146" s="66">
        <f>SUM(E147:E148)</f>
        <v>0</v>
      </c>
      <c r="F146" s="175"/>
      <c r="G146" s="175"/>
      <c r="H146" s="2"/>
      <c r="I146" s="2"/>
      <c r="U146" s="1"/>
    </row>
    <row r="147" spans="1:21">
      <c r="A147" s="31"/>
      <c r="B147" s="35"/>
      <c r="C147" s="101" t="s">
        <v>54</v>
      </c>
      <c r="D147" s="20"/>
      <c r="E147" s="20"/>
      <c r="F147" s="171"/>
      <c r="G147" s="171"/>
      <c r="H147" s="2"/>
      <c r="I147" s="2"/>
      <c r="U147" s="1"/>
    </row>
    <row r="148" spans="1:21" ht="15.75" thickBot="1">
      <c r="A148" s="32"/>
      <c r="B148" s="36"/>
      <c r="C148" s="110" t="s">
        <v>75</v>
      </c>
      <c r="D148" s="20"/>
      <c r="E148" s="20"/>
      <c r="F148" s="171"/>
      <c r="G148" s="171"/>
      <c r="H148" s="2"/>
      <c r="I148" s="2"/>
      <c r="U148" s="1"/>
    </row>
    <row r="149" spans="1:21" ht="30">
      <c r="A149" s="27"/>
      <c r="B149" s="53">
        <v>419</v>
      </c>
      <c r="C149" s="93" t="s">
        <v>55</v>
      </c>
      <c r="D149" s="65">
        <f>SUM(D150:D151)</f>
        <v>0</v>
      </c>
      <c r="E149" s="65">
        <f>SUM(E150:E151)</f>
        <v>0</v>
      </c>
      <c r="F149" s="175"/>
      <c r="G149" s="175"/>
      <c r="H149" s="2"/>
      <c r="I149" s="2"/>
      <c r="U149" s="1"/>
    </row>
    <row r="150" spans="1:21" ht="30">
      <c r="A150" s="31"/>
      <c r="B150" s="35"/>
      <c r="C150" s="111" t="s">
        <v>135</v>
      </c>
      <c r="D150" s="155"/>
      <c r="E150" s="20"/>
      <c r="F150" s="171"/>
      <c r="G150" s="171"/>
      <c r="H150" s="2"/>
      <c r="I150" s="2"/>
      <c r="U150" s="1"/>
    </row>
    <row r="151" spans="1:21" ht="15.75" thickBot="1">
      <c r="A151" s="32"/>
      <c r="B151" s="36"/>
      <c r="C151" s="112" t="s">
        <v>29</v>
      </c>
      <c r="D151" s="156"/>
      <c r="E151" s="22"/>
      <c r="F151" s="171"/>
      <c r="G151" s="171"/>
      <c r="H151" s="2"/>
      <c r="I151" s="2"/>
      <c r="U151" s="1"/>
    </row>
    <row r="152" spans="1:21">
      <c r="F152" s="10"/>
      <c r="G152" s="10"/>
      <c r="H152" s="2"/>
      <c r="I152" s="2"/>
      <c r="U152" s="1"/>
    </row>
    <row r="153" spans="1:21">
      <c r="A153" s="25"/>
      <c r="B153" s="14"/>
      <c r="C153" s="69"/>
      <c r="D153" s="142">
        <v>2019</v>
      </c>
      <c r="E153" s="142">
        <v>2020</v>
      </c>
      <c r="F153" s="173"/>
      <c r="G153" s="173"/>
      <c r="H153" s="2"/>
      <c r="I153" s="2"/>
      <c r="U153" s="1"/>
    </row>
    <row r="154" spans="1:21">
      <c r="C154" s="70" t="s">
        <v>90</v>
      </c>
      <c r="D154" s="141">
        <f>D156-D155</f>
        <v>193234.19999999998</v>
      </c>
      <c r="E154" s="141">
        <f>E156-E155</f>
        <v>220881</v>
      </c>
      <c r="F154" s="177"/>
      <c r="G154" s="177"/>
      <c r="H154" s="2"/>
      <c r="I154" s="2"/>
      <c r="U154" s="1"/>
    </row>
    <row r="155" spans="1:21">
      <c r="C155" s="70" t="s">
        <v>91</v>
      </c>
      <c r="D155" s="141">
        <f>D36+D46+D49+D57+D58+D59+D75+D84+D86+D92+D95+D122+D125+D128+D135+D55+D56+D85+D90+D64+D40+D43+D53+D37+D41+D44+D47+D50+D54</f>
        <v>45403.359999999993</v>
      </c>
      <c r="E155" s="141">
        <f>E36+E46+E49+E57+E58+E59+E75+E84+E86+E92+E95+E122+E125+E128+E135+E55+E56+E85+E90+E64+E40+E43+E53+E37+E41+E44+E47+E50+E54</f>
        <v>22481.559999999998</v>
      </c>
      <c r="F155" s="177"/>
      <c r="G155" s="177"/>
      <c r="H155" s="2"/>
      <c r="I155" s="2"/>
      <c r="U155" s="1"/>
    </row>
    <row r="156" spans="1:21">
      <c r="C156" s="70" t="s">
        <v>92</v>
      </c>
      <c r="D156" s="141">
        <f>D34</f>
        <v>238637.55999999997</v>
      </c>
      <c r="E156" s="141">
        <f>E34</f>
        <v>243362.56</v>
      </c>
      <c r="F156" s="177"/>
      <c r="G156" s="177"/>
      <c r="H156" s="2"/>
      <c r="I156" s="2"/>
      <c r="U156" s="1"/>
    </row>
    <row r="157" spans="1:21" ht="15.75" thickBot="1">
      <c r="F157" s="10"/>
      <c r="G157" s="10"/>
      <c r="H157" s="2"/>
      <c r="I157" s="2"/>
    </row>
    <row r="158" spans="1:21" ht="20.25" thickBot="1">
      <c r="A158" s="181" t="s">
        <v>111</v>
      </c>
      <c r="B158" s="80"/>
      <c r="C158" s="182" t="s">
        <v>4</v>
      </c>
      <c r="D158" s="183">
        <f>D159+D168+D171+D174+D177</f>
        <v>1629.4</v>
      </c>
      <c r="E158" s="184">
        <f>E159+E168+E171+E174+E177</f>
        <v>0</v>
      </c>
      <c r="F158" s="174"/>
      <c r="G158" s="174"/>
      <c r="H158" s="2"/>
      <c r="I158" s="2"/>
    </row>
    <row r="159" spans="1:21" ht="60.75" thickBot="1">
      <c r="A159" s="27"/>
      <c r="B159" s="134">
        <v>414</v>
      </c>
      <c r="C159" s="138" t="s">
        <v>51</v>
      </c>
      <c r="D159" s="139">
        <f>SUM(D160:D167)</f>
        <v>1629.4</v>
      </c>
      <c r="E159" s="128">
        <f>SUM(E160:E167)</f>
        <v>0</v>
      </c>
      <c r="F159" s="175"/>
      <c r="G159" s="175"/>
      <c r="H159" s="2"/>
      <c r="I159" s="2"/>
    </row>
    <row r="160" spans="1:21" ht="30">
      <c r="A160" s="31"/>
      <c r="B160" s="135"/>
      <c r="C160" s="140" t="s">
        <v>134</v>
      </c>
      <c r="D160" s="163"/>
      <c r="E160" s="130"/>
      <c r="F160" s="171"/>
      <c r="G160" s="171"/>
      <c r="H160" s="2"/>
      <c r="I160" s="2"/>
    </row>
    <row r="161" spans="1:21">
      <c r="A161" s="31"/>
      <c r="B161" s="136"/>
      <c r="C161" s="105" t="s">
        <v>52</v>
      </c>
      <c r="D161" s="155"/>
      <c r="E161" s="23"/>
      <c r="F161" s="171"/>
      <c r="G161" s="171"/>
      <c r="H161" s="2"/>
      <c r="I161" s="2"/>
    </row>
    <row r="162" spans="1:21">
      <c r="A162" s="31"/>
      <c r="B162" s="136"/>
      <c r="C162" s="105" t="s">
        <v>140</v>
      </c>
      <c r="D162" s="155"/>
      <c r="E162" s="23"/>
      <c r="F162" s="171"/>
      <c r="G162" s="171"/>
      <c r="H162" s="2"/>
      <c r="I162" s="2"/>
    </row>
    <row r="163" spans="1:21" ht="30">
      <c r="A163" s="31"/>
      <c r="B163" s="136"/>
      <c r="C163" s="105" t="s">
        <v>141</v>
      </c>
      <c r="D163" s="155"/>
      <c r="E163" s="23"/>
      <c r="F163" s="171"/>
      <c r="G163" s="171"/>
      <c r="H163" s="2"/>
      <c r="I163" s="2"/>
    </row>
    <row r="164" spans="1:21">
      <c r="A164" s="31"/>
      <c r="B164" s="136"/>
      <c r="C164" s="105" t="s">
        <v>142</v>
      </c>
      <c r="D164" s="155"/>
      <c r="E164" s="23"/>
      <c r="F164" s="171"/>
      <c r="G164" s="171"/>
      <c r="H164" s="2"/>
      <c r="I164" s="2"/>
    </row>
    <row r="165" spans="1:21" ht="30">
      <c r="A165" s="31"/>
      <c r="B165" s="136"/>
      <c r="C165" s="105" t="s">
        <v>143</v>
      </c>
      <c r="D165" s="155">
        <v>1629.4</v>
      </c>
      <c r="E165" s="23"/>
      <c r="F165" s="171"/>
      <c r="G165" s="171"/>
      <c r="H165" s="2"/>
      <c r="I165" s="2"/>
    </row>
    <row r="166" spans="1:21" ht="30">
      <c r="A166" s="31"/>
      <c r="B166" s="136"/>
      <c r="C166" s="105" t="s">
        <v>144</v>
      </c>
      <c r="D166" s="155"/>
      <c r="E166" s="23"/>
      <c r="F166" s="171"/>
      <c r="G166" s="171"/>
      <c r="H166" s="2"/>
      <c r="I166" s="2"/>
    </row>
    <row r="167" spans="1:21" ht="15.75" thickBot="1">
      <c r="A167" s="31"/>
      <c r="B167" s="137"/>
      <c r="C167" s="106" t="s">
        <v>145</v>
      </c>
      <c r="D167" s="79"/>
      <c r="E167" s="22"/>
      <c r="F167" s="171"/>
      <c r="G167" s="171"/>
      <c r="H167" s="2"/>
      <c r="I167" s="2"/>
    </row>
    <row r="168" spans="1:21" ht="30">
      <c r="A168" s="27"/>
      <c r="B168" s="53">
        <v>416</v>
      </c>
      <c r="C168" s="132" t="s">
        <v>53</v>
      </c>
      <c r="D168" s="133">
        <f>SUM(D169:D170)</f>
        <v>0</v>
      </c>
      <c r="E168" s="66">
        <f>SUM(E169:E170)</f>
        <v>0</v>
      </c>
      <c r="F168" s="175"/>
      <c r="G168" s="175"/>
      <c r="H168" s="2"/>
      <c r="I168" s="2"/>
    </row>
    <row r="169" spans="1:21">
      <c r="A169" s="31"/>
      <c r="B169" s="35"/>
      <c r="C169" s="51" t="s">
        <v>54</v>
      </c>
      <c r="D169" s="37"/>
      <c r="E169" s="20"/>
      <c r="F169" s="171"/>
      <c r="G169" s="171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thickBot="1">
      <c r="A170" s="32"/>
      <c r="B170" s="36"/>
      <c r="C170" s="52" t="s">
        <v>75</v>
      </c>
      <c r="D170" s="37"/>
      <c r="E170" s="20"/>
      <c r="F170" s="171"/>
      <c r="G170" s="171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30">
      <c r="A171" s="27"/>
      <c r="B171" s="53">
        <v>419</v>
      </c>
      <c r="C171" s="54" t="s">
        <v>55</v>
      </c>
      <c r="D171" s="64">
        <f>SUM(D172:D173)</f>
        <v>0</v>
      </c>
      <c r="E171" s="65">
        <f>SUM(E172:E173)</f>
        <v>0</v>
      </c>
      <c r="F171" s="175"/>
      <c r="G171" s="175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31"/>
      <c r="B172" s="35"/>
      <c r="C172" s="71"/>
      <c r="D172" s="19"/>
      <c r="E172" s="20"/>
      <c r="F172" s="171"/>
      <c r="G172" s="171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thickBot="1">
      <c r="A173" s="31"/>
      <c r="B173" s="35"/>
      <c r="C173" s="72"/>
      <c r="D173" s="161"/>
      <c r="E173" s="20"/>
      <c r="F173" s="171"/>
      <c r="G173" s="171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30">
      <c r="A174" s="27"/>
      <c r="B174" s="53">
        <v>421</v>
      </c>
      <c r="C174" s="54" t="s">
        <v>112</v>
      </c>
      <c r="D174" s="64">
        <f>SUM(D175:D176)</f>
        <v>0</v>
      </c>
      <c r="E174" s="65">
        <f>SUM(E175:E176)</f>
        <v>0</v>
      </c>
      <c r="F174" s="175"/>
      <c r="G174" s="175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31"/>
      <c r="B175" s="35"/>
      <c r="C175" s="51" t="s">
        <v>113</v>
      </c>
      <c r="D175" s="37"/>
      <c r="E175" s="20"/>
      <c r="F175" s="171"/>
      <c r="G175" s="171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thickBot="1">
      <c r="A176" s="32"/>
      <c r="B176" s="36"/>
      <c r="C176" s="52" t="s">
        <v>114</v>
      </c>
      <c r="D176" s="37"/>
      <c r="E176" s="20"/>
      <c r="F176" s="171"/>
      <c r="G176" s="171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45">
      <c r="A177" s="27"/>
      <c r="B177" s="53">
        <v>423</v>
      </c>
      <c r="C177" s="54" t="s">
        <v>115</v>
      </c>
      <c r="D177" s="64">
        <f>SUM(D178:D179)</f>
        <v>0</v>
      </c>
      <c r="E177" s="65">
        <f>SUM(E178:E179)</f>
        <v>0</v>
      </c>
      <c r="F177" s="175"/>
      <c r="G177" s="175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31"/>
      <c r="B178" s="35"/>
      <c r="C178" s="51" t="s">
        <v>113</v>
      </c>
      <c r="D178" s="161"/>
      <c r="E178" s="20"/>
      <c r="F178" s="171"/>
      <c r="G178" s="171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thickBot="1">
      <c r="A179" s="32"/>
      <c r="B179" s="36"/>
      <c r="C179" s="52" t="s">
        <v>114</v>
      </c>
      <c r="D179" s="162"/>
      <c r="E179" s="22"/>
      <c r="F179" s="171"/>
      <c r="G179" s="171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s="193" customFormat="1">
      <c r="A180" s="191"/>
      <c r="B180" s="191"/>
      <c r="C180" s="191"/>
      <c r="D180" s="191"/>
      <c r="E180" s="191"/>
      <c r="F180" s="191"/>
      <c r="G180" s="191"/>
      <c r="H180" s="192"/>
      <c r="I180" s="192"/>
    </row>
    <row r="181" spans="1:21" s="193" customFormat="1" ht="18.75" hidden="1">
      <c r="A181" s="194"/>
      <c r="B181" s="194"/>
      <c r="C181" s="195" t="s">
        <v>148</v>
      </c>
      <c r="D181" s="196">
        <v>2018</v>
      </c>
      <c r="E181" s="196">
        <v>2019</v>
      </c>
      <c r="F181" s="196">
        <v>2020</v>
      </c>
      <c r="G181" s="196">
        <v>2021</v>
      </c>
      <c r="H181" s="194">
        <v>0</v>
      </c>
      <c r="I181" s="197"/>
    </row>
    <row r="182" spans="1:21" s="193" customFormat="1" ht="15.75" hidden="1">
      <c r="A182" s="194"/>
      <c r="B182" s="194"/>
      <c r="C182" s="198" t="s">
        <v>164</v>
      </c>
      <c r="D182" s="199">
        <f>ROUND((E17*8+E18*4)/12,0)</f>
        <v>1</v>
      </c>
      <c r="E182" s="200">
        <f>ROUND((E18*8+E19*4)/12,0)</f>
        <v>0</v>
      </c>
      <c r="F182" s="200">
        <f>ROUND((E19*8+E20*4)/12,0)</f>
        <v>0</v>
      </c>
      <c r="G182" s="200">
        <f>ROUND((E20*8+E21*4)/12,0)</f>
        <v>0</v>
      </c>
      <c r="H182" s="194">
        <v>1.74</v>
      </c>
      <c r="I182" s="197"/>
    </row>
    <row r="183" spans="1:21" s="193" customFormat="1" ht="15.75" hidden="1">
      <c r="A183" s="194"/>
      <c r="B183" s="194"/>
      <c r="C183" s="198" t="s">
        <v>165</v>
      </c>
      <c r="D183" s="201">
        <f>(D182*4)/18</f>
        <v>0.22222222222222221</v>
      </c>
      <c r="E183" s="201">
        <f>(E182*4)/18</f>
        <v>0</v>
      </c>
      <c r="F183" s="201">
        <f>(F182*4)/18</f>
        <v>0</v>
      </c>
      <c r="G183" s="201">
        <f>(G182*4)/18</f>
        <v>0</v>
      </c>
      <c r="H183" s="194"/>
      <c r="I183" s="197"/>
    </row>
    <row r="184" spans="1:21" s="193" customFormat="1" ht="15.75" hidden="1">
      <c r="A184" s="194"/>
      <c r="B184" s="194"/>
      <c r="C184" s="198" t="s">
        <v>166</v>
      </c>
      <c r="D184" s="196">
        <f>D182*0.25</f>
        <v>0.25</v>
      </c>
      <c r="E184" s="196">
        <f t="shared" ref="E184:G184" si="1">E182*0.25</f>
        <v>0</v>
      </c>
      <c r="F184" s="196">
        <f t="shared" si="1"/>
        <v>0</v>
      </c>
      <c r="G184" s="196">
        <f t="shared" si="1"/>
        <v>0</v>
      </c>
      <c r="H184" s="194"/>
      <c r="I184" s="197"/>
    </row>
    <row r="185" spans="1:21" s="193" customFormat="1" ht="15.75" hidden="1">
      <c r="A185" s="194"/>
      <c r="B185" s="194"/>
      <c r="C185" s="198" t="s">
        <v>167</v>
      </c>
      <c r="D185" s="202">
        <f>IF(D182=0,$H$181,$H$182)</f>
        <v>1.74</v>
      </c>
      <c r="E185" s="202">
        <f>IF(E182=0,$H$181,$H$182)</f>
        <v>0</v>
      </c>
      <c r="F185" s="202">
        <f>IF(F182=0,$H$181,$H$182)</f>
        <v>0</v>
      </c>
      <c r="G185" s="202">
        <f>IF(G182=0,$H$181,$H$182)</f>
        <v>0</v>
      </c>
      <c r="H185" s="194"/>
    </row>
    <row r="186" spans="1:21" s="193" customFormat="1" ht="15.75" hidden="1">
      <c r="A186" s="194"/>
      <c r="B186" s="194"/>
      <c r="C186" s="198" t="s">
        <v>168</v>
      </c>
      <c r="D186" s="202">
        <f>D183+D184+D185</f>
        <v>2.2122222222222221</v>
      </c>
      <c r="E186" s="202">
        <f t="shared" ref="E186:G186" si="2">E183+E184+E185</f>
        <v>0</v>
      </c>
      <c r="F186" s="202">
        <f t="shared" si="2"/>
        <v>0</v>
      </c>
      <c r="G186" s="202">
        <f t="shared" si="2"/>
        <v>0</v>
      </c>
      <c r="H186" s="194"/>
    </row>
    <row r="187" spans="1:21" s="193" customFormat="1" ht="15.75" hidden="1">
      <c r="A187" s="194"/>
      <c r="B187" s="194"/>
      <c r="C187" s="198" t="s">
        <v>169</v>
      </c>
      <c r="D187" s="203">
        <f t="shared" ref="D187:G187" si="3">76097 *D186</f>
        <v>168343.47444444444</v>
      </c>
      <c r="E187" s="203">
        <f t="shared" si="3"/>
        <v>0</v>
      </c>
      <c r="F187" s="203">
        <f t="shared" si="3"/>
        <v>0</v>
      </c>
      <c r="G187" s="203">
        <f t="shared" si="3"/>
        <v>0</v>
      </c>
      <c r="H187" s="194"/>
    </row>
    <row r="188" spans="1:21" s="193" customFormat="1" ht="15.75" hidden="1">
      <c r="A188" s="194"/>
      <c r="B188" s="194"/>
      <c r="C188" s="198" t="s">
        <v>170</v>
      </c>
      <c r="D188" s="203">
        <f t="shared" ref="D188:G188" si="4">D187*10%</f>
        <v>16834.347444444444</v>
      </c>
      <c r="E188" s="203">
        <f t="shared" si="4"/>
        <v>0</v>
      </c>
      <c r="F188" s="203">
        <f t="shared" si="4"/>
        <v>0</v>
      </c>
      <c r="G188" s="203">
        <f t="shared" si="4"/>
        <v>0</v>
      </c>
      <c r="H188" s="194"/>
    </row>
    <row r="189" spans="1:21" s="193" customFormat="1" ht="15.75" hidden="1">
      <c r="A189" s="194"/>
      <c r="B189" s="194"/>
      <c r="C189" s="198" t="s">
        <v>171</v>
      </c>
      <c r="D189" s="203">
        <f t="shared" ref="D189:G189" si="5">D183*17697*20%</f>
        <v>786.5333333333333</v>
      </c>
      <c r="E189" s="203">
        <f t="shared" si="5"/>
        <v>0</v>
      </c>
      <c r="F189" s="203">
        <f t="shared" si="5"/>
        <v>0</v>
      </c>
      <c r="G189" s="203">
        <f t="shared" si="5"/>
        <v>0</v>
      </c>
      <c r="H189" s="194"/>
    </row>
    <row r="190" spans="1:21" s="193" customFormat="1" ht="15.75" hidden="1">
      <c r="A190" s="194"/>
      <c r="B190" s="194"/>
      <c r="C190" s="198" t="s">
        <v>172</v>
      </c>
      <c r="D190" s="206">
        <f>(D187+D188+D189)/1000*0</f>
        <v>0</v>
      </c>
      <c r="E190" s="203">
        <f t="shared" ref="E190:G190" si="6">(E187+E188+E189)/1000</f>
        <v>0</v>
      </c>
      <c r="F190" s="203">
        <f t="shared" si="6"/>
        <v>0</v>
      </c>
      <c r="G190" s="203">
        <f t="shared" si="6"/>
        <v>0</v>
      </c>
      <c r="H190" s="194"/>
    </row>
    <row r="191" spans="1:21" s="193" customFormat="1" ht="15.75" hidden="1">
      <c r="A191" s="194"/>
      <c r="B191" s="194"/>
      <c r="C191" s="198" t="s">
        <v>173</v>
      </c>
      <c r="D191" s="204">
        <f t="shared" ref="D191:G191" si="7">D190*12</f>
        <v>0</v>
      </c>
      <c r="E191" s="204">
        <f t="shared" si="7"/>
        <v>0</v>
      </c>
      <c r="F191" s="204">
        <f t="shared" si="7"/>
        <v>0</v>
      </c>
      <c r="G191" s="204">
        <f t="shared" si="7"/>
        <v>0</v>
      </c>
      <c r="H191" s="194"/>
    </row>
    <row r="192" spans="1:21" s="193" customFormat="1">
      <c r="A192" s="191"/>
      <c r="B192" s="191"/>
      <c r="C192" s="191"/>
      <c r="D192" s="205"/>
      <c r="E192" s="205"/>
      <c r="F192" s="205"/>
      <c r="G192" s="205"/>
      <c r="H192" s="197"/>
    </row>
    <row r="193" spans="1:21" s="193" customFormat="1">
      <c r="A193" s="191"/>
      <c r="B193" s="191"/>
      <c r="C193" s="191"/>
      <c r="D193" s="191"/>
      <c r="E193" s="191"/>
      <c r="F193" s="191"/>
      <c r="G193" s="191"/>
      <c r="H193" s="191"/>
    </row>
    <row r="194" spans="1:21" s="193" customFormat="1">
      <c r="A194" s="191"/>
      <c r="B194" s="191"/>
      <c r="C194" s="191"/>
      <c r="D194" s="191"/>
      <c r="E194" s="191"/>
      <c r="F194" s="191"/>
      <c r="G194" s="191"/>
      <c r="H194" s="191"/>
    </row>
    <row r="195" spans="1:21" ht="18.75">
      <c r="A195" s="166" t="s">
        <v>155</v>
      </c>
      <c r="B195" s="164"/>
      <c r="C195" s="164"/>
      <c r="D195" s="164"/>
      <c r="E195" s="235" t="s">
        <v>153</v>
      </c>
      <c r="F195" s="235"/>
      <c r="G195" s="164"/>
      <c r="H195" s="16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22.5">
      <c r="A196" s="164"/>
      <c r="B196" s="164"/>
      <c r="C196" s="164"/>
      <c r="D196" s="164"/>
      <c r="E196" s="236" t="s">
        <v>154</v>
      </c>
      <c r="F196" s="236"/>
      <c r="G196" s="164"/>
      <c r="H196" s="16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64"/>
      <c r="B197" s="164"/>
      <c r="C197" s="164"/>
      <c r="D197" s="164"/>
      <c r="E197" s="164"/>
      <c r="F197" s="164"/>
      <c r="G197" s="164"/>
      <c r="H197" s="16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64"/>
      <c r="B198" s="164"/>
      <c r="C198" s="164"/>
      <c r="D198" s="164"/>
      <c r="E198" s="164"/>
      <c r="F198" s="164"/>
      <c r="G198" s="164"/>
      <c r="H198" s="16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64"/>
      <c r="B199" s="164"/>
      <c r="C199" s="164"/>
      <c r="D199" s="164"/>
      <c r="E199" s="164"/>
      <c r="F199" s="164"/>
      <c r="G199" s="164"/>
      <c r="H199" s="16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64"/>
      <c r="B200" s="164"/>
      <c r="C200" s="164"/>
      <c r="D200" s="164"/>
      <c r="E200" s="164"/>
      <c r="F200" s="164"/>
      <c r="G200" s="164"/>
      <c r="H200" s="16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64"/>
      <c r="B201" s="164"/>
      <c r="C201" s="164"/>
      <c r="D201" s="164"/>
      <c r="E201" s="164"/>
      <c r="F201" s="164"/>
      <c r="G201" s="164"/>
      <c r="H201" s="16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64"/>
      <c r="B202" s="164"/>
      <c r="C202" s="164"/>
      <c r="D202" s="164"/>
      <c r="E202" s="164"/>
      <c r="F202" s="164"/>
      <c r="G202" s="164"/>
      <c r="H202" s="16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64"/>
      <c r="B203" s="164"/>
      <c r="C203" s="164"/>
      <c r="D203" s="164"/>
      <c r="E203" s="164"/>
      <c r="F203" s="164"/>
      <c r="G203" s="164"/>
      <c r="H203" s="16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64"/>
      <c r="B204" s="164"/>
      <c r="C204" s="164"/>
      <c r="D204" s="164"/>
      <c r="E204" s="164"/>
      <c r="F204" s="164"/>
      <c r="G204" s="164"/>
      <c r="H204" s="16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64"/>
      <c r="B205" s="164"/>
      <c r="C205" s="164"/>
      <c r="D205" s="164"/>
      <c r="E205" s="164"/>
      <c r="F205" s="164"/>
      <c r="G205" s="164"/>
      <c r="H205" s="16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64"/>
      <c r="B206" s="164"/>
      <c r="C206" s="164"/>
      <c r="D206" s="164"/>
      <c r="E206" s="164"/>
      <c r="F206" s="164"/>
      <c r="G206" s="164"/>
      <c r="H206" s="16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64"/>
      <c r="B207" s="164"/>
      <c r="C207" s="164"/>
      <c r="D207" s="164"/>
      <c r="E207" s="164"/>
      <c r="F207" s="164"/>
      <c r="G207" s="164"/>
      <c r="H207" s="16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64"/>
      <c r="B208" s="164"/>
      <c r="C208" s="164"/>
      <c r="D208" s="164"/>
      <c r="E208" s="164"/>
      <c r="F208" s="164"/>
      <c r="G208" s="164"/>
      <c r="H208" s="16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64"/>
      <c r="B209" s="164"/>
      <c r="C209" s="164"/>
      <c r="D209" s="164"/>
      <c r="E209" s="164"/>
      <c r="F209" s="164"/>
      <c r="G209" s="164"/>
      <c r="H209" s="16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64"/>
      <c r="B210" s="164"/>
      <c r="C210" s="164"/>
      <c r="D210" s="164"/>
      <c r="E210" s="164"/>
      <c r="F210" s="164"/>
      <c r="G210" s="164"/>
      <c r="H210" s="16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64"/>
      <c r="B211" s="164"/>
      <c r="C211" s="164"/>
      <c r="D211" s="164"/>
      <c r="E211" s="164"/>
      <c r="F211" s="164"/>
      <c r="G211" s="164"/>
      <c r="H211" s="16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64"/>
      <c r="B212" s="164"/>
      <c r="C212" s="164"/>
      <c r="D212" s="164"/>
      <c r="E212" s="164"/>
      <c r="F212" s="164"/>
      <c r="G212" s="164"/>
      <c r="H212" s="16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64"/>
      <c r="B213" s="164"/>
      <c r="C213" s="164"/>
      <c r="D213" s="164"/>
      <c r="E213" s="164"/>
      <c r="F213" s="164"/>
      <c r="G213" s="164"/>
      <c r="H213" s="16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64"/>
      <c r="B214" s="164"/>
      <c r="C214" s="164"/>
      <c r="D214" s="164"/>
      <c r="E214" s="164"/>
      <c r="F214" s="164"/>
      <c r="G214" s="164"/>
      <c r="H214" s="16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64"/>
      <c r="B215" s="164"/>
      <c r="C215" s="164"/>
      <c r="D215" s="164"/>
      <c r="E215" s="164"/>
      <c r="F215" s="164"/>
      <c r="G215" s="164"/>
      <c r="H215" s="16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64"/>
      <c r="B216" s="164"/>
      <c r="C216" s="164"/>
      <c r="D216" s="164"/>
      <c r="E216" s="164"/>
      <c r="F216" s="164"/>
      <c r="G216" s="164"/>
      <c r="H216" s="16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64"/>
      <c r="B217" s="164"/>
      <c r="C217" s="164"/>
      <c r="D217" s="164"/>
      <c r="E217" s="164"/>
      <c r="F217" s="164"/>
      <c r="G217" s="164"/>
      <c r="H217" s="16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64"/>
      <c r="B218" s="164"/>
      <c r="C218" s="164"/>
      <c r="D218" s="164"/>
      <c r="E218" s="164"/>
      <c r="F218" s="164"/>
      <c r="G218" s="164"/>
      <c r="H218" s="16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64"/>
      <c r="B219" s="164"/>
      <c r="C219" s="164"/>
      <c r="D219" s="164"/>
      <c r="E219" s="164"/>
      <c r="F219" s="164"/>
      <c r="G219" s="164"/>
      <c r="H219" s="16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64"/>
      <c r="B220" s="164"/>
      <c r="C220" s="164"/>
      <c r="D220" s="164"/>
      <c r="E220" s="164"/>
      <c r="F220" s="164"/>
      <c r="G220" s="164"/>
      <c r="H220" s="16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64"/>
      <c r="B221" s="164"/>
      <c r="C221" s="164"/>
      <c r="D221" s="164"/>
      <c r="E221" s="164"/>
      <c r="F221" s="164"/>
      <c r="G221" s="164"/>
      <c r="H221" s="16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64"/>
      <c r="B222" s="164"/>
      <c r="C222" s="164"/>
      <c r="D222" s="164"/>
      <c r="E222" s="164"/>
      <c r="F222" s="164"/>
      <c r="G222" s="164"/>
      <c r="H222" s="16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64"/>
      <c r="B223" s="164"/>
      <c r="C223" s="164"/>
      <c r="D223" s="164"/>
      <c r="E223" s="164"/>
      <c r="F223" s="164"/>
      <c r="G223" s="164"/>
      <c r="H223" s="16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64"/>
      <c r="B224" s="164"/>
      <c r="C224" s="164"/>
      <c r="D224" s="164"/>
      <c r="E224" s="164"/>
      <c r="F224" s="164"/>
      <c r="G224" s="164"/>
      <c r="H224" s="16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64"/>
      <c r="B225" s="164"/>
      <c r="C225" s="164"/>
      <c r="D225" s="164"/>
      <c r="E225" s="164"/>
      <c r="F225" s="164"/>
      <c r="G225" s="164"/>
      <c r="H225" s="16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64"/>
      <c r="B226" s="164"/>
      <c r="C226" s="164"/>
      <c r="D226" s="164"/>
      <c r="E226" s="164"/>
      <c r="F226" s="164"/>
      <c r="G226" s="164"/>
      <c r="H226" s="16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64"/>
      <c r="B227" s="164"/>
      <c r="C227" s="164"/>
      <c r="D227" s="164"/>
      <c r="E227" s="164"/>
      <c r="F227" s="164"/>
      <c r="G227" s="164"/>
      <c r="H227" s="16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64"/>
      <c r="B228" s="164"/>
      <c r="C228" s="164"/>
      <c r="D228" s="164"/>
      <c r="E228" s="164"/>
      <c r="F228" s="164"/>
      <c r="G228" s="164"/>
      <c r="H228" s="16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64"/>
      <c r="B229" s="164"/>
      <c r="C229" s="164"/>
      <c r="D229" s="164"/>
      <c r="E229" s="164"/>
      <c r="F229" s="164"/>
      <c r="G229" s="164"/>
      <c r="H229" s="16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64"/>
      <c r="B230" s="164"/>
      <c r="C230" s="164"/>
      <c r="D230" s="164"/>
      <c r="E230" s="164"/>
      <c r="F230" s="164"/>
      <c r="G230" s="164"/>
      <c r="H230" s="16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64"/>
      <c r="B231" s="164"/>
      <c r="C231" s="164"/>
      <c r="D231" s="164"/>
      <c r="E231" s="164"/>
      <c r="F231" s="164"/>
      <c r="G231" s="164"/>
      <c r="H231" s="16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64"/>
      <c r="B232" s="164"/>
      <c r="C232" s="164"/>
      <c r="D232" s="164"/>
      <c r="E232" s="164"/>
      <c r="F232" s="164"/>
      <c r="G232" s="164"/>
      <c r="H232" s="16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64"/>
      <c r="B233" s="164"/>
      <c r="C233" s="164"/>
      <c r="D233" s="164"/>
      <c r="E233" s="164"/>
      <c r="F233" s="164"/>
      <c r="G233" s="164"/>
      <c r="H233" s="16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64"/>
      <c r="B234" s="164"/>
      <c r="C234" s="164"/>
      <c r="D234" s="164"/>
      <c r="E234" s="164"/>
      <c r="F234" s="164"/>
      <c r="G234" s="164"/>
      <c r="H234" s="16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64"/>
      <c r="B235" s="164"/>
      <c r="C235" s="164"/>
      <c r="D235" s="164"/>
      <c r="E235" s="164"/>
      <c r="F235" s="164"/>
      <c r="G235" s="164"/>
      <c r="H235" s="16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64"/>
      <c r="B236" s="164"/>
      <c r="C236" s="164"/>
      <c r="D236" s="164"/>
      <c r="E236" s="164"/>
      <c r="F236" s="164"/>
      <c r="G236" s="164"/>
      <c r="H236" s="16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64"/>
      <c r="B237" s="164"/>
      <c r="C237" s="164"/>
      <c r="D237" s="164"/>
      <c r="E237" s="164"/>
      <c r="F237" s="164"/>
      <c r="G237" s="164"/>
      <c r="H237" s="16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64"/>
      <c r="B238" s="164"/>
      <c r="C238" s="164"/>
      <c r="D238" s="164"/>
      <c r="E238" s="164"/>
      <c r="F238" s="164"/>
      <c r="G238" s="164"/>
      <c r="H238" s="16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</sheetData>
  <mergeCells count="30">
    <mergeCell ref="A32:A33"/>
    <mergeCell ref="B32:B33"/>
    <mergeCell ref="C32:C33"/>
    <mergeCell ref="E195:F195"/>
    <mergeCell ref="E196:F196"/>
    <mergeCell ref="A30:G30"/>
    <mergeCell ref="K9:N9"/>
    <mergeCell ref="O9:O11"/>
    <mergeCell ref="P9:S9"/>
    <mergeCell ref="F10:F11"/>
    <mergeCell ref="H10:H11"/>
    <mergeCell ref="I10:I11"/>
    <mergeCell ref="K10:K11"/>
    <mergeCell ref="M10:M11"/>
    <mergeCell ref="N10:N11"/>
    <mergeCell ref="P10:P11"/>
    <mergeCell ref="R10:R11"/>
    <mergeCell ref="S10:S11"/>
    <mergeCell ref="P1:Q1"/>
    <mergeCell ref="A3:C3"/>
    <mergeCell ref="D8:D11"/>
    <mergeCell ref="E8:I8"/>
    <mergeCell ref="J8:N8"/>
    <mergeCell ref="O8:S8"/>
    <mergeCell ref="E9:E11"/>
    <mergeCell ref="F9:I9"/>
    <mergeCell ref="J9:J11"/>
    <mergeCell ref="G10:G11"/>
    <mergeCell ref="L10:L11"/>
    <mergeCell ref="Q10:Q11"/>
  </mergeCells>
  <pageMargins left="0.70866141732283472" right="0.70866141732283472" top="0.74803149606299213" bottom="0.61" header="0.31496062992125984" footer="0.31496062992125984"/>
  <pageSetup paperSize="9" orientation="landscape" verticalDpi="0" r:id="rId1"/>
  <rowBreaks count="3" manualBreakCount="3">
    <brk id="47" max="18" man="1"/>
    <brk id="101" max="18" man="1"/>
    <brk id="127" max="18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Школы</vt:lpstr>
      <vt:lpstr>Лист1</vt:lpstr>
      <vt:lpstr>Школы!Область_печати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Рима Мутаировна Галиаскарова</dc:creator>
  <cp:lastModifiedBy>User</cp:lastModifiedBy>
  <cp:lastPrinted>2020-01-30T09:28:44Z</cp:lastPrinted>
  <dcterms:created xsi:type="dcterms:W3CDTF">2016-07-05T04:52:44Z</dcterms:created>
  <dcterms:modified xsi:type="dcterms:W3CDTF">2020-01-30T10:52:44Z</dcterms:modified>
</cp:coreProperties>
</file>